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35" yWindow="525" windowWidth="19320" windowHeight="14280" tabRatio="897" activeTab="0"/>
  </bookViews>
  <sheets>
    <sheet name="Tab 1 introduction " sheetId="1" r:id="rId1"/>
    <sheet name="Tab 2 District Data and Policy" sheetId="2" r:id="rId2"/>
    <sheet name="Tab 3 Cost of Ownership" sheetId="3" r:id="rId3"/>
    <sheet name="Tab 4 Fee Structure" sheetId="4" r:id="rId4"/>
    <sheet name="Tab 5 Definitions" sheetId="5" r:id="rId5"/>
  </sheets>
  <definedNames>
    <definedName name="_xlnm.Print_Area" localSheetId="0">'Tab 1 introduction '!$A$1:$B$47</definedName>
    <definedName name="_xlnm.Print_Area" localSheetId="1">'Tab 2 District Data and Policy'!$A$1:$F$18</definedName>
    <definedName name="_xlnm.Print_Area" localSheetId="2">'Tab 3 Cost of Ownership'!$A$1:$F$41</definedName>
    <definedName name="_xlnm.Print_Area" localSheetId="3">'Tab 4 Fee Structure'!$A$1:$E$28</definedName>
    <definedName name="_xlnm.Print_Area" localSheetId="4">'Tab 5 Definitions'!$A$1:$B$22</definedName>
    <definedName name="_xlnm.Print_Titles" localSheetId="2">'Tab 3 Cost of Ownership'!$1:$2</definedName>
    <definedName name="_xlnm.Print_Titles" localSheetId="4">'Tab 5 Definitions'!$1:$1</definedName>
  </definedNames>
  <calcPr fullCalcOnLoad="1"/>
</workbook>
</file>

<file path=xl/sharedStrings.xml><?xml version="1.0" encoding="utf-8"?>
<sst xmlns="http://schemas.openxmlformats.org/spreadsheetml/2006/main" count="183" uniqueCount="149">
  <si>
    <r>
      <t xml:space="preserve">Fee Structure Option </t>
    </r>
    <r>
      <rPr>
        <b/>
        <sz val="12"/>
        <rFont val="Calibri"/>
        <family val="2"/>
      </rPr>
      <t>(Sample Data)</t>
    </r>
    <r>
      <rPr>
        <b/>
        <sz val="14"/>
        <rFont val="Calibri"/>
        <family val="2"/>
      </rPr>
      <t xml:space="preserve"> --</t>
    </r>
    <r>
      <rPr>
        <i/>
        <sz val="14"/>
        <rFont val="Calibri"/>
        <family val="2"/>
      </rPr>
      <t>Enter district information where fields are yellow</t>
    </r>
  </si>
  <si>
    <t>In this tab, facilities-related expenditures are organized into four main categories: operating costs, administrative costs, capital costs, and opportunity costs. Enter the annualized cost from the district's budget for each of the categories listed. For some of these, you may wish to take a fraction of the total amount, using columns B and C. For example, you may decide that 10% of the Superintendent's office time is spent attending to facilities-related issues. If so, you input the total budget of the Superintendent's office and input 10% in "Share of District Cost" column and the calculator will calculate accordingly. Once you have entered all of the budget items assocated with facilities, the calculator computes the cost per square foot and the cost per square foot per hour in columns E and F.</t>
  </si>
  <si>
    <t>This tab enables a school district to develop a use fee structure for different types of users. In the example, we have developed four categories of users, each of which will be charged a fraction of costs associated with their use of facilities and/or grounds. The four sample categories are: civic users, program partners, community users, and private users. School districts can fully customize this list of user types, adding more or less based on local preference. It is important to clearly define each user type so that it is clear which users fit into which category.</t>
  </si>
  <si>
    <t xml:space="preserve">The determination, based on the quality of design, materials, and construction quality of the average life expectancy of major building systems, components and structure.  For example, if schools are built of brick, with slate roofs, terrazo floors, and tile interior wall hallways, they may be considered to have 80 year life.  If they are built with block, VCT floors, built up roof, and sheet rock hallways, they would be considered to have a 30 year life.  </t>
  </si>
  <si>
    <t>This provides an estimate of "comparable" space available for rent on the private market.  It can serve as a check on the calculations.</t>
  </si>
  <si>
    <t xml:space="preserve">Some of this information will be basic facts about the school district's facilities (e.g., gross square footage) and others will be based on policy/regulation decisions that the school district has made or will need to make in order to calculate cost of ownership. For example, districts may differ in how many hours per day and days per year that their facilities are available for use. </t>
  </si>
  <si>
    <t>Step 2: Enter school district facilities related budget data to calculate cost of ownership (Tab 3)</t>
  </si>
  <si>
    <r>
      <t xml:space="preserve">Amount </t>
    </r>
    <r>
      <rPr>
        <b/>
        <sz val="10"/>
        <rFont val="Calibri"/>
        <family val="2"/>
      </rPr>
      <t>(Sample Data)</t>
    </r>
  </si>
  <si>
    <t>Total Gross Square Footage</t>
  </si>
  <si>
    <t>Copyright 2010 21CSF &amp; CC&amp;S</t>
  </si>
  <si>
    <t>Total Cost (using Estimated Building Replacement Costs)/per GSF/per GSF hour</t>
  </si>
  <si>
    <t>Total Cost (using Capital Costs)/per GSF/per GSF hour</t>
  </si>
  <si>
    <t>Total Annual Cost per Space</t>
  </si>
  <si>
    <t>Understand the Cost of Public School Ownership when Setting Community Use Fees</t>
  </si>
  <si>
    <t>Listen to a webinar on how to use the Calculator:</t>
  </si>
  <si>
    <r>
      <t xml:space="preserve">Fee Schedule Option-- </t>
    </r>
    <r>
      <rPr>
        <i/>
        <sz val="18"/>
        <rFont val="Calibri"/>
        <family val="2"/>
      </rPr>
      <t>Enter your district fee levels where fields are yellow</t>
    </r>
  </si>
  <si>
    <r>
      <t>Cost of Ownership</t>
    </r>
    <r>
      <rPr>
        <b/>
        <sz val="11"/>
        <rFont val="Calibri"/>
        <family val="2"/>
      </rPr>
      <t xml:space="preserve"> (Sample Data) --</t>
    </r>
    <r>
      <rPr>
        <i/>
        <sz val="18"/>
        <rFont val="Calibri"/>
        <family val="2"/>
      </rPr>
      <t>Enter your district information where fields are yellow</t>
    </r>
  </si>
  <si>
    <r>
      <t xml:space="preserve">District Data and Policy -- </t>
    </r>
    <r>
      <rPr>
        <i/>
        <sz val="18"/>
        <rFont val="Calibri"/>
        <family val="2"/>
      </rPr>
      <t>Enter your district information where fields are yellow</t>
    </r>
  </si>
  <si>
    <t>The Joint Use Cost Calculator was developed by the 21st Century School Fund (21CSF) and  University of California-Berkeley's Center for Cities &amp; Schools (CC&amp;S). Funding was provided by the national Convergence Partnership.</t>
  </si>
  <si>
    <t>The estimate of the current market cost to replace the existing school facility or facilities.  This is total GSF times the per GSF estimate for school construction.  In 2010, the national average is around $250 per GSF--but varies based on region, quality, and design.</t>
  </si>
  <si>
    <t xml:space="preserve">The determination, based on the quality of design, materials, and construction quality of the average life expectancy of major building systems, components and structure.  For example, if schools are build of brick, with slate roofs, terrazo floors, and tile interior wall hallways, they may be considered to have 80 year life.  If they are built with block, VCT floors, built up roof, and sheet rock hallways, they would be considered to have a 30 year life.  </t>
  </si>
  <si>
    <t>Step 3: Formulate Multi-Tiered Fee Structure based on cost of ownership (Tab 4)</t>
  </si>
  <si>
    <t>Annualized Cost for Facilities</t>
  </si>
  <si>
    <t>Capital Cost Basis</t>
  </si>
  <si>
    <t>The type of valuation used for determining the Capital Cost of ownership--either current replacement value of buildings or a 5 year average of actual capital expenditures and related capital costs, such as interest, and management of the capital program.</t>
  </si>
  <si>
    <t>Fee Levels</t>
  </si>
  <si>
    <t>Costs Recovered</t>
  </si>
  <si>
    <t>Total Useable Hours Per Year</t>
  </si>
  <si>
    <t xml:space="preserve">Estimate for comparison </t>
  </si>
  <si>
    <t>Class C Office Rental Cost</t>
  </si>
  <si>
    <t>The expenditures required to manage the operations and capital costs associated with the decision making, management and oversight of school facilities.</t>
  </si>
  <si>
    <t>The expenditures associated with the purchase, construction, and or capital renewal of school district facilities OR the current replacement value of the facilities.</t>
  </si>
  <si>
    <t>Building Depreciation Schedule</t>
  </si>
  <si>
    <t>Land Amortization Schedule</t>
  </si>
  <si>
    <t>Total Site Square Footage (SF)</t>
  </si>
  <si>
    <t>School Facilities Cost Calculator:</t>
  </si>
  <si>
    <t>How to Use the Calculator</t>
  </si>
  <si>
    <t>Step 1: Enter school district basic data and policy parameters (Tab 2)</t>
  </si>
  <si>
    <t>The individual budget and actual expenditure line items associated with school facility operation, administration, capital outlay and opportunity costs.</t>
  </si>
  <si>
    <t>District Data and Policy</t>
  </si>
  <si>
    <t>The number of years that the district decides to use to introduce a land value into the cost of ownership--could substitute the property tax rate times the current year land value estimate to estimate the opportunity cost to the public of maintaining land in public inventory.</t>
  </si>
  <si>
    <t>The entities or individuals from the local community who use the school facilities for civic purposes, such as voting, community meetings, informal recreation, and shelter in an emergency.</t>
  </si>
  <si>
    <t>The non-profit entities or other public agencies that use the school facilities whose primary purpose is to provide programs and/or services that are designed and operated to advance the academic success of the children in the school.</t>
  </si>
  <si>
    <t>Total Usable Hours per Year</t>
  </si>
  <si>
    <t>years</t>
  </si>
  <si>
    <t>SF</t>
  </si>
  <si>
    <t>$/SF</t>
  </si>
  <si>
    <t>%</t>
  </si>
  <si>
    <t>Type of Space</t>
  </si>
  <si>
    <t>Cafeteria/ Multipurpose Room</t>
  </si>
  <si>
    <t>Gymanasium</t>
  </si>
  <si>
    <t>Total Cost/Hr</t>
  </si>
  <si>
    <t>About the Calculator</t>
  </si>
  <si>
    <t>BETA Version (September 2010)</t>
  </si>
  <si>
    <t>*The calculator is in BETA form and we are actively soliciting feedback for improvement.</t>
  </si>
  <si>
    <t>The Calculator accomplishes two key tasks:</t>
  </si>
  <si>
    <t>1) Enables a school district to determine the true "cost of ownership" of all of its facilities and grounds.</t>
  </si>
  <si>
    <t>2) Enables a school district to develop a fee structure for community use, based on the real cost of ownership.</t>
  </si>
  <si>
    <t>The calculator is fully customizable to local school districts and contexts</t>
  </si>
  <si>
    <t>The total gross square footage of all buildings in the school district inventory which the cost elements in "Cost of Ownership" apply to. So if the Cost of Ownership is to be analyzed related to only one facility, then the GSF would be of the one facility, but all costs would need to be related to just one facility also.</t>
  </si>
  <si>
    <t>The basic data, assumptions, and policies that guide the determination of the cost of ownership.</t>
  </si>
  <si>
    <t>Fee Structure</t>
  </si>
  <si>
    <t>The level of assignment of fees that align with the district policy and data related to school facilities.</t>
  </si>
  <si>
    <t>Unit</t>
  </si>
  <si>
    <t>Definition</t>
  </si>
  <si>
    <t xml:space="preserve">The estimate of the percent of the building gross square footage that is hallways, stairways, elevators, bathrooms, and operational support spaces included in the gross square footage of a building, but excluded from the net square footage of community use space. </t>
  </si>
  <si>
    <t>Term</t>
  </si>
  <si>
    <t>Definition</t>
  </si>
  <si>
    <t>OR</t>
  </si>
  <si>
    <t>$/GSF</t>
  </si>
  <si>
    <t>Current Year Building Replacement Value</t>
  </si>
  <si>
    <t>Current Year Land Value Estimate</t>
  </si>
  <si>
    <t>GSF</t>
  </si>
  <si>
    <t>hours</t>
  </si>
  <si>
    <t>School district data</t>
  </si>
  <si>
    <t>Actual</t>
  </si>
  <si>
    <t>Estimate</t>
  </si>
  <si>
    <t>Policy</t>
  </si>
  <si>
    <t>Assumption</t>
  </si>
  <si>
    <t>Industry</t>
  </si>
  <si>
    <t>Real estate advisor</t>
  </si>
  <si>
    <t xml:space="preserve">School district </t>
  </si>
  <si>
    <t>School district</t>
  </si>
  <si>
    <t>Data Source</t>
  </si>
  <si>
    <t>Data Type</t>
  </si>
  <si>
    <t>Custodial and Security Overtime</t>
  </si>
  <si>
    <t>Annual Cost/SF</t>
  </si>
  <si>
    <t>Cost/Hr/SF</t>
  </si>
  <si>
    <t>Estimated Land Value</t>
  </si>
  <si>
    <t xml:space="preserve">The total land area encompassed by each district facility totaled in either GSF or acres.  </t>
  </si>
  <si>
    <t>An esimtate of the current market value of the land by GSF or acre.</t>
  </si>
  <si>
    <t>Civic Users</t>
  </si>
  <si>
    <t>Program Partners</t>
  </si>
  <si>
    <t>Community Users</t>
  </si>
  <si>
    <t>Private Users</t>
  </si>
  <si>
    <t>Share Dedicated to Facilities</t>
  </si>
  <si>
    <t>Cost Elements</t>
  </si>
  <si>
    <t>Level 1- Civic Users</t>
  </si>
  <si>
    <t>Level 2 - Program Partners</t>
  </si>
  <si>
    <t>Level 3 - Community Users</t>
  </si>
  <si>
    <t>Level 4 - Private Users</t>
  </si>
  <si>
    <t>Policy Decision</t>
  </si>
  <si>
    <t xml:space="preserve">The percent of the administrative expenditure which is related to the decision making, management, or oversight of school facilities. </t>
  </si>
  <si>
    <t>The total number of hours that the district operates its school facilities such that they can be occupied by administrative staff and/or teachers and students. If the school can be occupied 5 days a week, 10 hours a day for 50 weeks, then the total usable hours is 2500.</t>
  </si>
  <si>
    <t>Cost of Ownership</t>
  </si>
  <si>
    <t>Total District Cost</t>
  </si>
  <si>
    <t>Total Net Square Footage</t>
  </si>
  <si>
    <t xml:space="preserve">Core Space Factor </t>
  </si>
  <si>
    <t>Facility design standard</t>
  </si>
  <si>
    <t xml:space="preserve"> http://event.on24.com/r.htm?e=235249&amp;s=1&amp;k=F451AF283A17FFDD5666D2B41B7BFAAD</t>
  </si>
  <si>
    <t>Please contact us with questions and suggestions: Mary Filardo (mfilardo@21csf.org) or Jeff Vincent (jvincent@berkeley.edu)</t>
  </si>
  <si>
    <t>Estimated Building Replacement Costs</t>
  </si>
  <si>
    <t>Total Estimated Building Replacement Costs</t>
  </si>
  <si>
    <t>Capital Costs</t>
  </si>
  <si>
    <t>Capital Expenditures</t>
  </si>
  <si>
    <t>Financing Costs</t>
  </si>
  <si>
    <t>Capital Management Costs</t>
  </si>
  <si>
    <t>Total Capital Costs</t>
  </si>
  <si>
    <t>Facilities Operating Costs</t>
  </si>
  <si>
    <t>Utilities</t>
  </si>
  <si>
    <t>Maintenance and repairs</t>
  </si>
  <si>
    <t>Custodial Services</t>
  </si>
  <si>
    <t>Security</t>
  </si>
  <si>
    <t>Total Facilities Operating Costs</t>
  </si>
  <si>
    <t>Facilities Administrative Costs</t>
  </si>
  <si>
    <t>District Facility Office</t>
  </si>
  <si>
    <t>School-Level Administration (Principal)</t>
  </si>
  <si>
    <t>Human Resources Administration</t>
  </si>
  <si>
    <t>Superintendent's Office</t>
  </si>
  <si>
    <t>Payroll</t>
  </si>
  <si>
    <t>Office of Emergency Planning</t>
  </si>
  <si>
    <t>Purchasing Department</t>
  </si>
  <si>
    <t>Pensions &amp; Benefits</t>
  </si>
  <si>
    <t>Total Facilities Administrative Costs</t>
  </si>
  <si>
    <t>Land Value</t>
  </si>
  <si>
    <t>Total Land Value</t>
  </si>
  <si>
    <t>Operating Costs</t>
  </si>
  <si>
    <t>Administrative Costs</t>
  </si>
  <si>
    <t>Opportunity Costs</t>
  </si>
  <si>
    <t>Core Space Factor</t>
  </si>
  <si>
    <t>The non-profit entities or other public agencies that use the school facilities whose primary purpose is to provide programs and/or services that serve the local neighborhood or community, but are not explicitly designed and operated to advance the academic success of the children in the school.</t>
  </si>
  <si>
    <t>The entities, for profit, or non-profit who are using the facility to raise revenue.</t>
  </si>
  <si>
    <t>The expenditures required to use a facility safely and in accordance with best practice with regard to utilities, custodial services, event set up, security, and maintenance and repair.</t>
  </si>
  <si>
    <t>District's Insurance cost</t>
  </si>
  <si>
    <t>Environmental Health Office</t>
  </si>
  <si>
    <t>Classroom</t>
  </si>
  <si>
    <t>Real Estate Office</t>
  </si>
  <si>
    <t>Total Building Gross Square Footage (GSF)</t>
  </si>
  <si>
    <t>The value of the land in the school district inventory for which the school district has responsibility for maintenance and security.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</si>
</sst>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_);_(&quot;$&quot;* \(#,##0.000\);_(&quot;$&quot;* &quot;-&quot;??_);_(@_)"/>
    <numFmt numFmtId="167" formatCode="_(&quot;$&quot;* #,##0.00000_);_(&quot;$&quot;* \(#,##0.00000\);_(&quot;$&quot;* &quot;-&quot;??_);_(@_)"/>
    <numFmt numFmtId="168" formatCode="_(&quot;$&quot;* #,##0.000000_);_(&quot;$&quot;* \(#,##0.000000\);_(&quot;$&quot;* &quot;-&quot;??_);_(@_)"/>
  </numFmts>
  <fonts count="54">
    <font>
      <sz val="10"/>
      <name val="Verdana"/>
      <family val="0"/>
    </font>
    <font>
      <sz val="11"/>
      <color indexed="8"/>
      <name val="Calibri"/>
      <family val="2"/>
    </font>
    <font>
      <sz val="8"/>
      <name val="Verdana"/>
      <family val="0"/>
    </font>
    <font>
      <u val="single"/>
      <sz val="10"/>
      <color indexed="12"/>
      <name val="Verdana"/>
      <family val="2"/>
    </font>
    <font>
      <sz val="10"/>
      <name val="Calibri"/>
      <family val="2"/>
    </font>
    <font>
      <b/>
      <sz val="18"/>
      <name val="Calibri"/>
      <family val="2"/>
    </font>
    <font>
      <b/>
      <sz val="10"/>
      <name val="Calibri"/>
      <family val="2"/>
    </font>
    <font>
      <b/>
      <sz val="14"/>
      <name val="Calibri"/>
      <family val="2"/>
    </font>
    <font>
      <b/>
      <sz val="11"/>
      <name val="Calibri"/>
      <family val="2"/>
    </font>
    <font>
      <sz val="11"/>
      <name val="Calibri"/>
      <family val="2"/>
    </font>
    <font>
      <b/>
      <sz val="11"/>
      <color indexed="8"/>
      <name val="Calibri"/>
      <family val="2"/>
    </font>
    <font>
      <sz val="12"/>
      <name val="Calibri"/>
      <family val="0"/>
    </font>
    <font>
      <b/>
      <sz val="16"/>
      <color indexed="8"/>
      <name val="Calibri"/>
      <family val="0"/>
    </font>
    <font>
      <sz val="16"/>
      <name val="Calibri"/>
      <family val="0"/>
    </font>
    <font>
      <b/>
      <sz val="16"/>
      <name val="Calibri"/>
      <family val="0"/>
    </font>
    <font>
      <sz val="11"/>
      <name val="Verdana"/>
      <family val="2"/>
    </font>
    <font>
      <b/>
      <i/>
      <sz val="11"/>
      <name val="Calibri"/>
      <family val="2"/>
    </font>
    <font>
      <b/>
      <sz val="12"/>
      <name val="Calibri"/>
      <family val="2"/>
    </font>
    <font>
      <sz val="12"/>
      <name val="Verdana"/>
      <family val="2"/>
    </font>
    <font>
      <i/>
      <sz val="18"/>
      <name val="Calibri"/>
      <family val="2"/>
    </font>
    <font>
      <sz val="14"/>
      <name val="Calibri"/>
      <family val="2"/>
    </font>
    <font>
      <i/>
      <sz val="1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double"/>
    </border>
    <border>
      <left/>
      <right/>
      <top/>
      <bottom style="double"/>
    </border>
    <border>
      <left/>
      <right style="thin"/>
      <top style="thin"/>
      <bottom/>
    </border>
    <border>
      <left/>
      <right style="thin"/>
      <top/>
      <bottom/>
    </border>
    <border>
      <left style="thin"/>
      <right/>
      <top/>
      <bottom style="medium"/>
    </border>
    <border>
      <left/>
      <right/>
      <top/>
      <bottom style="medium"/>
    </border>
    <border>
      <left/>
      <right style="thin"/>
      <top/>
      <bottom style="medium"/>
    </border>
    <border>
      <left style="thin"/>
      <right/>
      <top style="double"/>
      <bottom style="medium"/>
    </border>
    <border>
      <left/>
      <right/>
      <top style="double"/>
      <bottom style="medium"/>
    </border>
    <border>
      <left/>
      <right style="thin"/>
      <top style="double"/>
      <bottom style="medium"/>
    </border>
    <border>
      <left/>
      <right/>
      <top/>
      <bottom style="thin"/>
    </border>
    <border>
      <left/>
      <right style="thin"/>
      <top/>
      <bottom style="thin"/>
    </border>
    <border>
      <left style="thin"/>
      <right/>
      <top/>
      <bottom style="thin"/>
    </border>
    <border>
      <left style="thin"/>
      <right style="thin"/>
      <top style="thin"/>
      <bottom style="thin"/>
    </border>
    <border>
      <left/>
      <right style="thin"/>
      <top/>
      <bottom style="double"/>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4">
    <xf numFmtId="0" fontId="0" fillId="0" borderId="0" xfId="0" applyAlignment="1">
      <alignment/>
    </xf>
    <xf numFmtId="0" fontId="4" fillId="0" borderId="0" xfId="0" applyFont="1" applyAlignment="1">
      <alignment/>
    </xf>
    <xf numFmtId="44" fontId="4" fillId="0" borderId="0" xfId="44" applyFont="1" applyAlignment="1">
      <alignment/>
    </xf>
    <xf numFmtId="165" fontId="4" fillId="0" borderId="0" xfId="44" applyNumberFormat="1" applyFont="1" applyAlignment="1">
      <alignment/>
    </xf>
    <xf numFmtId="0" fontId="6" fillId="0" borderId="0" xfId="0" applyFont="1" applyAlignment="1">
      <alignment/>
    </xf>
    <xf numFmtId="9" fontId="4" fillId="0" borderId="0" xfId="58" applyFont="1" applyAlignment="1">
      <alignment/>
    </xf>
    <xf numFmtId="0" fontId="4" fillId="0" borderId="0" xfId="0" applyFont="1" applyFill="1" applyAlignment="1">
      <alignment/>
    </xf>
    <xf numFmtId="0" fontId="4" fillId="0" borderId="0" xfId="0" applyFont="1" applyFill="1" applyAlignment="1">
      <alignment horizontal="left" indent="1"/>
    </xf>
    <xf numFmtId="0" fontId="4" fillId="0" borderId="0" xfId="0" applyFont="1" applyBorder="1" applyAlignment="1">
      <alignment/>
    </xf>
    <xf numFmtId="44" fontId="4" fillId="0" borderId="0" xfId="44" applyFont="1" applyFill="1" applyAlignment="1">
      <alignment/>
    </xf>
    <xf numFmtId="0" fontId="6" fillId="0" borderId="0" xfId="0" applyFont="1" applyBorder="1" applyAlignment="1">
      <alignment/>
    </xf>
    <xf numFmtId="0" fontId="4" fillId="0" borderId="0" xfId="0" applyFont="1" applyAlignment="1">
      <alignment wrapText="1"/>
    </xf>
    <xf numFmtId="167" fontId="4" fillId="0" borderId="0" xfId="44" applyNumberFormat="1" applyFont="1" applyAlignment="1">
      <alignment/>
    </xf>
    <xf numFmtId="0" fontId="8" fillId="0" borderId="10" xfId="0" applyFont="1" applyBorder="1" applyAlignment="1">
      <alignment/>
    </xf>
    <xf numFmtId="165" fontId="8" fillId="0" borderId="11" xfId="44" applyNumberFormat="1" applyFont="1" applyBorder="1" applyAlignment="1">
      <alignment horizontal="center"/>
    </xf>
    <xf numFmtId="9" fontId="8" fillId="0" borderId="11" xfId="58" applyFont="1" applyBorder="1" applyAlignment="1">
      <alignment horizontal="center" wrapText="1"/>
    </xf>
    <xf numFmtId="44" fontId="8" fillId="0" borderId="11" xfId="44" applyFont="1" applyBorder="1" applyAlignment="1">
      <alignment horizontal="center"/>
    </xf>
    <xf numFmtId="0" fontId="9" fillId="0" borderId="12" xfId="0" applyFont="1" applyFill="1" applyBorder="1" applyAlignment="1">
      <alignment horizontal="left" indent="1"/>
    </xf>
    <xf numFmtId="165" fontId="9" fillId="0" borderId="0" xfId="44" applyNumberFormat="1" applyFont="1" applyFill="1" applyBorder="1" applyAlignment="1">
      <alignment/>
    </xf>
    <xf numFmtId="9" fontId="9" fillId="0" borderId="0" xfId="58" applyFont="1" applyFill="1" applyBorder="1" applyAlignment="1">
      <alignment/>
    </xf>
    <xf numFmtId="44" fontId="9" fillId="0" borderId="0" xfId="44" applyFont="1" applyBorder="1" applyAlignment="1">
      <alignment/>
    </xf>
    <xf numFmtId="167" fontId="9" fillId="0" borderId="0" xfId="44" applyNumberFormat="1" applyFont="1" applyBorder="1" applyAlignment="1">
      <alignment/>
    </xf>
    <xf numFmtId="9" fontId="8" fillId="0" borderId="0" xfId="58" applyFont="1" applyFill="1" applyBorder="1" applyAlignment="1">
      <alignment/>
    </xf>
    <xf numFmtId="0" fontId="9" fillId="0" borderId="12" xfId="0" applyFont="1" applyBorder="1" applyAlignment="1">
      <alignment horizontal="left" indent="1"/>
    </xf>
    <xf numFmtId="165" fontId="9" fillId="0" borderId="0" xfId="44" applyNumberFormat="1" applyFont="1" applyBorder="1" applyAlignment="1">
      <alignment/>
    </xf>
    <xf numFmtId="9" fontId="9" fillId="0" borderId="0" xfId="58" applyFont="1" applyBorder="1" applyAlignment="1">
      <alignment/>
    </xf>
    <xf numFmtId="165" fontId="9" fillId="0" borderId="0" xfId="44" applyNumberFormat="1" applyFont="1" applyAlignment="1">
      <alignment/>
    </xf>
    <xf numFmtId="9" fontId="9" fillId="0" borderId="0" xfId="58" applyFont="1" applyAlignment="1">
      <alignment/>
    </xf>
    <xf numFmtId="44" fontId="9" fillId="0" borderId="0" xfId="44" applyFont="1" applyAlignment="1">
      <alignment/>
    </xf>
    <xf numFmtId="0" fontId="9" fillId="0" borderId="13" xfId="0" applyFont="1" applyFill="1" applyBorder="1" applyAlignment="1">
      <alignment horizontal="left" indent="1"/>
    </xf>
    <xf numFmtId="0" fontId="9" fillId="0" borderId="13" xfId="0" applyFont="1" applyBorder="1" applyAlignment="1">
      <alignment horizontal="left" indent="1"/>
    </xf>
    <xf numFmtId="165" fontId="9" fillId="0" borderId="14" xfId="44" applyNumberFormat="1" applyFont="1" applyBorder="1" applyAlignment="1">
      <alignment/>
    </xf>
    <xf numFmtId="9" fontId="9" fillId="0" borderId="14" xfId="58" applyFont="1" applyBorder="1" applyAlignment="1">
      <alignment/>
    </xf>
    <xf numFmtId="167" fontId="8" fillId="0" borderId="15" xfId="44" applyNumberFormat="1" applyFont="1" applyBorder="1" applyAlignment="1">
      <alignment horizontal="center"/>
    </xf>
    <xf numFmtId="167" fontId="9" fillId="0" borderId="16" xfId="44" applyNumberFormat="1" applyFont="1" applyBorder="1" applyAlignment="1">
      <alignment/>
    </xf>
    <xf numFmtId="0" fontId="0" fillId="0" borderId="0" xfId="0" applyAlignment="1">
      <alignment wrapText="1"/>
    </xf>
    <xf numFmtId="0" fontId="4" fillId="33" borderId="0" xfId="0" applyFont="1" applyFill="1" applyAlignment="1">
      <alignment/>
    </xf>
    <xf numFmtId="165" fontId="9" fillId="34" borderId="11" xfId="44" applyNumberFormat="1" applyFont="1" applyFill="1" applyBorder="1" applyAlignment="1">
      <alignment/>
    </xf>
    <xf numFmtId="9" fontId="9" fillId="34" borderId="11" xfId="58" applyFont="1" applyFill="1" applyBorder="1" applyAlignment="1">
      <alignment/>
    </xf>
    <xf numFmtId="44" fontId="9" fillId="34" borderId="11" xfId="44" applyFont="1" applyFill="1" applyBorder="1" applyAlignment="1">
      <alignment/>
    </xf>
    <xf numFmtId="167" fontId="9" fillId="34" borderId="15" xfId="44" applyNumberFormat="1" applyFont="1" applyFill="1" applyBorder="1" applyAlignment="1">
      <alignment/>
    </xf>
    <xf numFmtId="0" fontId="8" fillId="0" borderId="17" xfId="0" applyFont="1" applyFill="1" applyBorder="1" applyAlignment="1">
      <alignment horizontal="left"/>
    </xf>
    <xf numFmtId="165" fontId="8" fillId="0" borderId="18" xfId="44" applyNumberFormat="1" applyFont="1" applyFill="1" applyBorder="1" applyAlignment="1">
      <alignment/>
    </xf>
    <xf numFmtId="9" fontId="8" fillId="0" borderId="18" xfId="58" applyFont="1" applyFill="1" applyBorder="1" applyAlignment="1">
      <alignment/>
    </xf>
    <xf numFmtId="44" fontId="8" fillId="0" borderId="18" xfId="44" applyFont="1" applyFill="1" applyBorder="1" applyAlignment="1">
      <alignment/>
    </xf>
    <xf numFmtId="167" fontId="8" fillId="0" borderId="19" xfId="44" applyNumberFormat="1" applyFont="1" applyFill="1" applyBorder="1" applyAlignment="1">
      <alignment/>
    </xf>
    <xf numFmtId="0" fontId="8" fillId="0" borderId="20" xfId="0" applyFont="1" applyFill="1" applyBorder="1" applyAlignment="1">
      <alignment horizontal="left"/>
    </xf>
    <xf numFmtId="165" fontId="8" fillId="0" borderId="21" xfId="44" applyNumberFormat="1" applyFont="1" applyFill="1" applyBorder="1" applyAlignment="1">
      <alignment/>
    </xf>
    <xf numFmtId="9" fontId="8" fillId="0" borderId="21" xfId="58" applyFont="1" applyFill="1" applyBorder="1" applyAlignment="1">
      <alignment/>
    </xf>
    <xf numFmtId="44" fontId="8" fillId="0" borderId="21" xfId="44" applyFont="1" applyFill="1" applyBorder="1" applyAlignment="1">
      <alignment/>
    </xf>
    <xf numFmtId="167" fontId="8" fillId="0" borderId="22" xfId="44" applyNumberFormat="1" applyFont="1" applyFill="1" applyBorder="1" applyAlignment="1">
      <alignment/>
    </xf>
    <xf numFmtId="44" fontId="8" fillId="0" borderId="21" xfId="44" applyNumberFormat="1" applyFont="1" applyFill="1" applyBorder="1" applyAlignment="1">
      <alignment/>
    </xf>
    <xf numFmtId="165" fontId="9" fillId="0" borderId="21" xfId="44" applyNumberFormat="1" applyFont="1" applyFill="1" applyBorder="1" applyAlignment="1">
      <alignment/>
    </xf>
    <xf numFmtId="9" fontId="9" fillId="0" borderId="21" xfId="58" applyFont="1" applyFill="1" applyBorder="1" applyAlignment="1">
      <alignment/>
    </xf>
    <xf numFmtId="0" fontId="7" fillId="0" borderId="12" xfId="0" applyFont="1" applyFill="1" applyBorder="1" applyAlignment="1">
      <alignment horizontal="center" vertical="center"/>
    </xf>
    <xf numFmtId="0" fontId="8" fillId="0" borderId="12" xfId="0" applyFont="1" applyFill="1" applyBorder="1" applyAlignment="1">
      <alignment horizontal="left"/>
    </xf>
    <xf numFmtId="165" fontId="8" fillId="0" borderId="0" xfId="44" applyNumberFormat="1" applyFont="1" applyFill="1" applyBorder="1" applyAlignment="1">
      <alignment/>
    </xf>
    <xf numFmtId="44" fontId="8" fillId="0" borderId="0" xfId="44" applyNumberFormat="1" applyFont="1" applyFill="1" applyBorder="1" applyAlignment="1">
      <alignment/>
    </xf>
    <xf numFmtId="167" fontId="8" fillId="0" borderId="16" xfId="44" applyNumberFormat="1" applyFont="1" applyFill="1" applyBorder="1" applyAlignment="1">
      <alignment/>
    </xf>
    <xf numFmtId="165" fontId="9" fillId="34" borderId="0" xfId="44" applyNumberFormat="1" applyFont="1" applyFill="1" applyBorder="1" applyAlignment="1">
      <alignment/>
    </xf>
    <xf numFmtId="9" fontId="9" fillId="34" borderId="0" xfId="58" applyFont="1" applyFill="1" applyBorder="1" applyAlignment="1">
      <alignment/>
    </xf>
    <xf numFmtId="165" fontId="8" fillId="34" borderId="0" xfId="44" applyNumberFormat="1" applyFont="1" applyFill="1" applyBorder="1" applyAlignment="1">
      <alignment/>
    </xf>
    <xf numFmtId="44" fontId="8" fillId="34" borderId="0" xfId="44" applyNumberFormat="1" applyFont="1" applyFill="1" applyBorder="1" applyAlignment="1">
      <alignment/>
    </xf>
    <xf numFmtId="167" fontId="8" fillId="34" borderId="16" xfId="44" applyNumberFormat="1" applyFont="1" applyFill="1" applyBorder="1" applyAlignment="1">
      <alignment/>
    </xf>
    <xf numFmtId="0" fontId="8" fillId="34" borderId="10" xfId="0" applyFont="1" applyFill="1" applyBorder="1" applyAlignment="1">
      <alignment horizontal="center"/>
    </xf>
    <xf numFmtId="0" fontId="8" fillId="34" borderId="12" xfId="0" applyFont="1" applyFill="1" applyBorder="1" applyAlignment="1">
      <alignment horizontal="center"/>
    </xf>
    <xf numFmtId="0" fontId="5" fillId="33" borderId="0" xfId="0" applyFont="1" applyFill="1" applyAlignment="1">
      <alignment/>
    </xf>
    <xf numFmtId="165" fontId="8" fillId="0" borderId="0" xfId="44" applyNumberFormat="1" applyFont="1" applyBorder="1" applyAlignment="1">
      <alignment/>
    </xf>
    <xf numFmtId="9" fontId="8" fillId="0" borderId="0" xfId="58" applyFont="1" applyBorder="1" applyAlignment="1">
      <alignment/>
    </xf>
    <xf numFmtId="44" fontId="8" fillId="0" borderId="0" xfId="44" applyNumberFormat="1" applyFont="1" applyBorder="1" applyAlignment="1">
      <alignment/>
    </xf>
    <xf numFmtId="167" fontId="8" fillId="0" borderId="16" xfId="44" applyNumberFormat="1" applyFont="1" applyBorder="1" applyAlignment="1">
      <alignment/>
    </xf>
    <xf numFmtId="165" fontId="8" fillId="0" borderId="23" xfId="44" applyNumberFormat="1" applyFont="1" applyBorder="1" applyAlignment="1">
      <alignment/>
    </xf>
    <xf numFmtId="9" fontId="8" fillId="0" borderId="23" xfId="58" applyFont="1" applyBorder="1" applyAlignment="1">
      <alignment/>
    </xf>
    <xf numFmtId="44" fontId="8" fillId="0" borderId="23" xfId="44" applyNumberFormat="1" applyFont="1" applyBorder="1" applyAlignment="1">
      <alignment/>
    </xf>
    <xf numFmtId="167" fontId="8" fillId="0" borderId="24" xfId="44" applyNumberFormat="1" applyFont="1" applyBorder="1" applyAlignment="1">
      <alignment/>
    </xf>
    <xf numFmtId="0" fontId="9" fillId="0" borderId="12" xfId="0" applyFont="1" applyBorder="1" applyAlignment="1">
      <alignment horizontal="left"/>
    </xf>
    <xf numFmtId="0" fontId="9" fillId="0" borderId="12" xfId="0" applyFont="1" applyBorder="1" applyAlignment="1">
      <alignment/>
    </xf>
    <xf numFmtId="0" fontId="8" fillId="0" borderId="12" xfId="0" applyFont="1" applyBorder="1" applyAlignment="1">
      <alignment/>
    </xf>
    <xf numFmtId="0" fontId="8" fillId="0" borderId="25" xfId="0" applyFont="1" applyBorder="1" applyAlignment="1">
      <alignment/>
    </xf>
    <xf numFmtId="0" fontId="5" fillId="33" borderId="10" xfId="0" applyFont="1" applyFill="1" applyBorder="1" applyAlignment="1">
      <alignment/>
    </xf>
    <xf numFmtId="44" fontId="4" fillId="0" borderId="0" xfId="0" applyNumberFormat="1" applyFont="1" applyFill="1" applyAlignment="1">
      <alignment/>
    </xf>
    <xf numFmtId="0" fontId="4" fillId="0" borderId="26" xfId="0" applyFont="1" applyBorder="1" applyAlignment="1">
      <alignment/>
    </xf>
    <xf numFmtId="0" fontId="6" fillId="0" borderId="26" xfId="0" applyFont="1" applyBorder="1" applyAlignment="1">
      <alignment/>
    </xf>
    <xf numFmtId="0" fontId="0" fillId="0" borderId="0" xfId="0" applyAlignment="1">
      <alignment vertical="center"/>
    </xf>
    <xf numFmtId="44" fontId="9" fillId="35" borderId="0" xfId="44" applyFont="1" applyFill="1" applyBorder="1" applyAlignment="1">
      <alignment/>
    </xf>
    <xf numFmtId="167" fontId="9" fillId="35" borderId="16" xfId="44" applyNumberFormat="1" applyFont="1" applyFill="1" applyBorder="1" applyAlignment="1">
      <alignment/>
    </xf>
    <xf numFmtId="44" fontId="9" fillId="35" borderId="14" xfId="44" applyFont="1" applyFill="1" applyBorder="1" applyAlignment="1">
      <alignment/>
    </xf>
    <xf numFmtId="167" fontId="9" fillId="35" borderId="27" xfId="44" applyNumberFormat="1" applyFont="1" applyFill="1" applyBorder="1" applyAlignment="1">
      <alignment/>
    </xf>
    <xf numFmtId="165" fontId="9" fillId="35" borderId="0" xfId="44" applyNumberFormat="1" applyFont="1" applyFill="1" applyAlignment="1">
      <alignment/>
    </xf>
    <xf numFmtId="165" fontId="9" fillId="35" borderId="0" xfId="44" applyNumberFormat="1" applyFont="1" applyFill="1" applyBorder="1" applyAlignment="1">
      <alignment/>
    </xf>
    <xf numFmtId="168" fontId="9" fillId="35" borderId="16" xfId="44" applyNumberFormat="1" applyFont="1" applyFill="1" applyBorder="1" applyAlignment="1">
      <alignment/>
    </xf>
    <xf numFmtId="165" fontId="9" fillId="35" borderId="14" xfId="44" applyNumberFormat="1" applyFont="1" applyFill="1" applyBorder="1" applyAlignment="1">
      <alignment/>
    </xf>
    <xf numFmtId="9" fontId="8" fillId="35" borderId="0" xfId="58" applyFont="1" applyFill="1" applyBorder="1" applyAlignment="1">
      <alignment/>
    </xf>
    <xf numFmtId="9" fontId="9" fillId="35" borderId="0" xfId="58" applyFont="1" applyFill="1" applyBorder="1" applyAlignment="1">
      <alignment/>
    </xf>
    <xf numFmtId="0" fontId="7" fillId="33" borderId="26" xfId="0" applyFont="1" applyFill="1" applyBorder="1" applyAlignment="1">
      <alignment/>
    </xf>
    <xf numFmtId="0" fontId="11" fillId="0" borderId="0" xfId="0" applyFont="1" applyAlignment="1">
      <alignment/>
    </xf>
    <xf numFmtId="49" fontId="12" fillId="0" borderId="0" xfId="42" applyNumberFormat="1" applyFont="1" applyFill="1" applyAlignment="1">
      <alignment horizontal="left" wrapText="1"/>
    </xf>
    <xf numFmtId="0" fontId="6" fillId="33" borderId="0" xfId="0" applyFont="1" applyFill="1" applyAlignment="1">
      <alignment wrapText="1"/>
    </xf>
    <xf numFmtId="0" fontId="14" fillId="0" borderId="0" xfId="0" applyFont="1" applyAlignment="1">
      <alignment horizontal="center"/>
    </xf>
    <xf numFmtId="0" fontId="14" fillId="0" borderId="0" xfId="0" applyFont="1" applyAlignment="1">
      <alignment/>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Fill="1" applyAlignment="1">
      <alignment vertical="center"/>
    </xf>
    <xf numFmtId="0" fontId="13" fillId="0" borderId="0" xfId="0" applyFont="1" applyAlignment="1">
      <alignment vertical="center"/>
    </xf>
    <xf numFmtId="0" fontId="14" fillId="0" borderId="23" xfId="0" applyFont="1" applyBorder="1" applyAlignment="1">
      <alignment wrapText="1"/>
    </xf>
    <xf numFmtId="0" fontId="11" fillId="0" borderId="0" xfId="0" applyFont="1" applyAlignment="1">
      <alignment horizontal="center" vertical="center" wrapText="1"/>
    </xf>
    <xf numFmtId="0" fontId="14" fillId="33" borderId="0" xfId="0" applyFont="1" applyFill="1" applyAlignment="1">
      <alignment horizontal="center" vertical="center"/>
    </xf>
    <xf numFmtId="0" fontId="14" fillId="33" borderId="0" xfId="0" applyFont="1" applyFill="1" applyAlignment="1">
      <alignment horizontal="center" wrapText="1"/>
    </xf>
    <xf numFmtId="0" fontId="9" fillId="0" borderId="0" xfId="0" applyFont="1" applyAlignment="1">
      <alignment vertical="center" wrapText="1"/>
    </xf>
    <xf numFmtId="0" fontId="9" fillId="35" borderId="0" xfId="0" applyFont="1" applyFill="1" applyAlignment="1">
      <alignment vertical="center" wrapText="1"/>
    </xf>
    <xf numFmtId="0" fontId="9" fillId="0" borderId="0" xfId="0" applyFont="1" applyAlignment="1">
      <alignment vertical="center" wrapText="1"/>
    </xf>
    <xf numFmtId="49" fontId="1" fillId="0" borderId="0" xfId="42" applyNumberFormat="1" applyFont="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49" fontId="1" fillId="0" borderId="0" xfId="42" applyNumberFormat="1" applyFont="1" applyFill="1" applyAlignment="1">
      <alignment horizontal="left" vertical="center" wrapText="1"/>
    </xf>
    <xf numFmtId="49" fontId="9" fillId="0" borderId="0" xfId="42" applyNumberFormat="1" applyFont="1" applyFill="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horizontal="center" vertical="center"/>
    </xf>
    <xf numFmtId="0" fontId="8" fillId="0" borderId="26" xfId="0" applyFont="1" applyBorder="1" applyAlignment="1">
      <alignment horizontal="left" vertical="center"/>
    </xf>
    <xf numFmtId="0" fontId="8" fillId="0" borderId="26" xfId="0" applyFont="1" applyBorder="1" applyAlignment="1">
      <alignment horizontal="center" vertical="center" wrapText="1"/>
    </xf>
    <xf numFmtId="0" fontId="9" fillId="0" borderId="26" xfId="0" applyFont="1" applyBorder="1" applyAlignment="1">
      <alignment horizontal="left"/>
    </xf>
    <xf numFmtId="0" fontId="9" fillId="0" borderId="26" xfId="0" applyFont="1" applyBorder="1" applyAlignment="1">
      <alignment horizontal="center" wrapText="1"/>
    </xf>
    <xf numFmtId="3" fontId="9" fillId="0" borderId="26" xfId="42" applyNumberFormat="1" applyFont="1" applyFill="1" applyBorder="1" applyAlignment="1">
      <alignment horizontal="center"/>
    </xf>
    <xf numFmtId="0" fontId="9" fillId="0" borderId="26" xfId="0" applyFont="1" applyFill="1" applyBorder="1" applyAlignment="1">
      <alignment horizontal="left"/>
    </xf>
    <xf numFmtId="0" fontId="8" fillId="34" borderId="26" xfId="0" applyFont="1" applyFill="1" applyBorder="1" applyAlignment="1">
      <alignment horizontal="left"/>
    </xf>
    <xf numFmtId="165" fontId="9" fillId="34" borderId="26" xfId="44" applyNumberFormat="1" applyFont="1" applyFill="1" applyBorder="1" applyAlignment="1">
      <alignment horizontal="center"/>
    </xf>
    <xf numFmtId="0" fontId="9" fillId="0" borderId="26" xfId="0" applyFont="1" applyFill="1" applyBorder="1" applyAlignment="1">
      <alignment/>
    </xf>
    <xf numFmtId="0" fontId="8" fillId="0" borderId="26" xfId="0" applyFont="1" applyFill="1" applyBorder="1" applyAlignment="1">
      <alignment/>
    </xf>
    <xf numFmtId="0" fontId="9" fillId="0" borderId="26" xfId="0" applyNumberFormat="1" applyFont="1" applyBorder="1" applyAlignment="1">
      <alignment horizontal="left" indent="1"/>
    </xf>
    <xf numFmtId="165" fontId="9" fillId="0" borderId="26" xfId="0" applyNumberFormat="1" applyFont="1" applyFill="1" applyBorder="1" applyAlignment="1">
      <alignment/>
    </xf>
    <xf numFmtId="165" fontId="9" fillId="0" borderId="26" xfId="44" applyNumberFormat="1" applyFont="1" applyFill="1" applyBorder="1" applyAlignment="1">
      <alignment horizontal="center"/>
    </xf>
    <xf numFmtId="0" fontId="9" fillId="0" borderId="26" xfId="0" applyFont="1" applyFill="1" applyBorder="1" applyAlignment="1">
      <alignment horizontal="left" indent="1"/>
    </xf>
    <xf numFmtId="0" fontId="9" fillId="0" borderId="26" xfId="0" applyFont="1" applyBorder="1" applyAlignment="1">
      <alignment horizontal="left" indent="1"/>
    </xf>
    <xf numFmtId="9" fontId="9" fillId="0" borderId="26" xfId="0" applyNumberFormat="1" applyFont="1" applyBorder="1" applyAlignment="1">
      <alignment horizontal="left" indent="1"/>
    </xf>
    <xf numFmtId="165" fontId="9" fillId="0" borderId="26" xfId="44" applyNumberFormat="1" applyFont="1" applyBorder="1" applyAlignment="1">
      <alignment horizontal="center"/>
    </xf>
    <xf numFmtId="9" fontId="9" fillId="0" borderId="26" xfId="0" applyNumberFormat="1" applyFont="1" applyFill="1" applyBorder="1" applyAlignment="1">
      <alignment horizontal="left" indent="1"/>
    </xf>
    <xf numFmtId="0" fontId="9" fillId="0" borderId="26" xfId="0" applyFont="1" applyBorder="1" applyAlignment="1">
      <alignment horizontal="left" indent="2"/>
    </xf>
    <xf numFmtId="44" fontId="9" fillId="34" borderId="26" xfId="44" applyFont="1" applyFill="1" applyBorder="1" applyAlignment="1">
      <alignment horizontal="center"/>
    </xf>
    <xf numFmtId="44" fontId="9" fillId="34" borderId="26" xfId="44" applyNumberFormat="1" applyFont="1" applyFill="1" applyBorder="1" applyAlignment="1">
      <alignment/>
    </xf>
    <xf numFmtId="0" fontId="8" fillId="0" borderId="26" xfId="0" applyFont="1" applyBorder="1" applyAlignment="1">
      <alignment horizontal="left"/>
    </xf>
    <xf numFmtId="44" fontId="9" fillId="0" borderId="26" xfId="44" applyFont="1" applyBorder="1" applyAlignment="1">
      <alignment horizontal="center"/>
    </xf>
    <xf numFmtId="165" fontId="9" fillId="0" borderId="26" xfId="44" applyNumberFormat="1" applyFont="1" applyFill="1" applyBorder="1" applyAlignment="1">
      <alignment/>
    </xf>
    <xf numFmtId="44" fontId="9" fillId="0" borderId="26" xfId="0" applyNumberFormat="1" applyFont="1" applyBorder="1" applyAlignment="1">
      <alignment horizontal="left" indent="1"/>
    </xf>
    <xf numFmtId="0" fontId="8" fillId="0" borderId="0" xfId="0" applyFont="1" applyFill="1" applyAlignment="1">
      <alignment/>
    </xf>
    <xf numFmtId="0" fontId="9" fillId="0" borderId="0" xfId="0" applyFont="1" applyFill="1" applyAlignment="1">
      <alignment horizontal="left" indent="1"/>
    </xf>
    <xf numFmtId="166" fontId="9" fillId="0" borderId="0" xfId="44" applyNumberFormat="1" applyFont="1" applyFill="1" applyAlignment="1">
      <alignment/>
    </xf>
    <xf numFmtId="0" fontId="9" fillId="0" borderId="0" xfId="0" applyFont="1" applyFill="1" applyAlignment="1">
      <alignment/>
    </xf>
    <xf numFmtId="0" fontId="9" fillId="0" borderId="0" xfId="0" applyFont="1" applyBorder="1" applyAlignment="1">
      <alignment horizontal="center" vertical="center" wrapText="1"/>
    </xf>
    <xf numFmtId="164" fontId="1" fillId="36" borderId="0" xfId="42" applyNumberFormat="1" applyFont="1" applyFill="1" applyBorder="1" applyAlignment="1">
      <alignment horizontal="right" vertical="center" wrapText="1"/>
    </xf>
    <xf numFmtId="165" fontId="1" fillId="36" borderId="0" xfId="44" applyNumberFormat="1" applyFont="1" applyFill="1" applyAlignment="1">
      <alignment horizontal="right" vertical="center" wrapText="1"/>
    </xf>
    <xf numFmtId="0" fontId="9" fillId="36" borderId="0" xfId="0" applyFont="1" applyFill="1" applyAlignment="1">
      <alignment horizontal="right" vertical="center" wrapText="1"/>
    </xf>
    <xf numFmtId="0" fontId="4" fillId="33" borderId="0" xfId="0" applyFont="1" applyFill="1" applyAlignment="1">
      <alignment horizontal="center" vertical="center"/>
    </xf>
    <xf numFmtId="0" fontId="14" fillId="0" borderId="23" xfId="0" applyFont="1" applyBorder="1" applyAlignment="1">
      <alignment horizontal="center" vertical="center"/>
    </xf>
    <xf numFmtId="0" fontId="9"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9" fillId="0" borderId="0" xfId="0" applyFont="1" applyAlignment="1">
      <alignment/>
    </xf>
    <xf numFmtId="0" fontId="16" fillId="0" borderId="0" xfId="0" applyFont="1" applyFill="1" applyAlignment="1">
      <alignment/>
    </xf>
    <xf numFmtId="9" fontId="8" fillId="0" borderId="0" xfId="0" applyNumberFormat="1" applyFont="1" applyFill="1" applyAlignment="1">
      <alignment/>
    </xf>
    <xf numFmtId="0" fontId="8" fillId="0" borderId="0" xfId="0" applyFont="1" applyFill="1" applyAlignment="1">
      <alignment horizontal="center"/>
    </xf>
    <xf numFmtId="9" fontId="9" fillId="0" borderId="0" xfId="0" applyNumberFormat="1" applyFont="1" applyFill="1" applyAlignment="1">
      <alignment/>
    </xf>
    <xf numFmtId="0" fontId="9" fillId="0" borderId="0" xfId="0" applyFont="1" applyFill="1" applyAlignment="1">
      <alignment horizontal="center"/>
    </xf>
    <xf numFmtId="0" fontId="15" fillId="0" borderId="0" xfId="0" applyFont="1" applyAlignment="1">
      <alignment wrapText="1"/>
    </xf>
    <xf numFmtId="0" fontId="8" fillId="0" borderId="0" xfId="0" applyFont="1" applyAlignment="1">
      <alignment horizontal="right"/>
    </xf>
    <xf numFmtId="0" fontId="8" fillId="0" borderId="0" xfId="0" applyFont="1" applyFill="1" applyAlignment="1">
      <alignment horizontal="right"/>
    </xf>
    <xf numFmtId="0" fontId="14" fillId="0" borderId="0" xfId="0" applyFont="1" applyAlignment="1">
      <alignment horizontal="left" wrapText="1"/>
    </xf>
    <xf numFmtId="0" fontId="0" fillId="0" borderId="0" xfId="0" applyNumberFormat="1" applyAlignment="1">
      <alignment wrapText="1"/>
    </xf>
    <xf numFmtId="0" fontId="4" fillId="33" borderId="28"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xf>
    <xf numFmtId="49" fontId="10" fillId="0" borderId="0" xfId="42" applyNumberFormat="1" applyFont="1" applyFill="1" applyBorder="1" applyAlignment="1">
      <alignment horizontal="left" wrapText="1"/>
    </xf>
    <xf numFmtId="49" fontId="10" fillId="0" borderId="0" xfId="42" applyNumberFormat="1" applyFont="1" applyFill="1" applyBorder="1" applyAlignment="1">
      <alignment horizontal="left"/>
    </xf>
    <xf numFmtId="49" fontId="3" fillId="0" borderId="0" xfId="52" applyNumberFormat="1" applyFill="1" applyBorder="1" applyAlignment="1" applyProtection="1">
      <alignment horizontal="left"/>
      <protection/>
    </xf>
    <xf numFmtId="0" fontId="14" fillId="0" borderId="23" xfId="0" applyFont="1" applyFill="1" applyBorder="1" applyAlignment="1">
      <alignment horizontal="center" wrapText="1"/>
    </xf>
    <xf numFmtId="0" fontId="6" fillId="33" borderId="0" xfId="0" applyFont="1" applyFill="1" applyAlignment="1">
      <alignment horizontal="center" vertical="center" wrapText="1"/>
    </xf>
    <xf numFmtId="0" fontId="14" fillId="0" borderId="23" xfId="0" applyFont="1" applyBorder="1" applyAlignment="1">
      <alignment horizontal="center" vertical="center" wrapText="1"/>
    </xf>
    <xf numFmtId="0" fontId="4" fillId="0" borderId="0" xfId="0" applyFont="1" applyAlignment="1">
      <alignment horizontal="center" vertical="center" wrapText="1"/>
    </xf>
    <xf numFmtId="0" fontId="14" fillId="0" borderId="23" xfId="0" applyFont="1" applyBorder="1" applyAlignment="1">
      <alignment horizontal="left" wrapText="1"/>
    </xf>
    <xf numFmtId="0" fontId="17" fillId="0" borderId="0" xfId="0" applyFont="1" applyFill="1" applyAlignment="1">
      <alignment/>
    </xf>
    <xf numFmtId="0" fontId="9" fillId="37" borderId="0" xfId="0" applyFont="1" applyFill="1" applyAlignment="1">
      <alignment vertical="center" wrapText="1"/>
    </xf>
    <xf numFmtId="49" fontId="1" fillId="37" borderId="0" xfId="42" applyNumberFormat="1" applyFont="1" applyFill="1" applyAlignment="1">
      <alignment horizontal="left" vertical="center" wrapText="1"/>
    </xf>
    <xf numFmtId="0" fontId="9" fillId="37" borderId="0" xfId="0" applyFont="1" applyFill="1" applyAlignment="1">
      <alignment horizontal="center" vertical="center" wrapText="1"/>
    </xf>
    <xf numFmtId="0" fontId="9" fillId="37" borderId="0" xfId="0" applyFont="1" applyFill="1" applyAlignment="1">
      <alignment vertical="center" wrapText="1"/>
    </xf>
    <xf numFmtId="49" fontId="1" fillId="37" borderId="0" xfId="42" applyNumberFormat="1" applyFont="1" applyFill="1" applyBorder="1" applyAlignment="1">
      <alignment horizontal="left" vertical="center" wrapText="1"/>
    </xf>
    <xf numFmtId="0" fontId="9" fillId="37" borderId="0" xfId="0" applyFont="1" applyFill="1" applyBorder="1" applyAlignment="1">
      <alignment horizontal="center" vertical="center" wrapText="1"/>
    </xf>
    <xf numFmtId="0" fontId="6" fillId="33" borderId="0" xfId="0" applyFont="1" applyFill="1" applyAlignment="1">
      <alignment/>
    </xf>
    <xf numFmtId="0" fontId="5" fillId="33" borderId="0" xfId="0" applyFont="1" applyFill="1" applyAlignment="1">
      <alignment/>
    </xf>
    <xf numFmtId="165" fontId="9" fillId="36" borderId="0" xfId="44" applyNumberFormat="1" applyFont="1" applyFill="1" applyBorder="1" applyAlignment="1">
      <alignment/>
    </xf>
    <xf numFmtId="165" fontId="9" fillId="36" borderId="14" xfId="44" applyNumberFormat="1" applyFont="1" applyFill="1" applyBorder="1" applyAlignment="1">
      <alignment/>
    </xf>
    <xf numFmtId="9" fontId="9" fillId="36" borderId="0" xfId="58" applyFont="1" applyFill="1" applyBorder="1" applyAlignment="1">
      <alignment/>
    </xf>
    <xf numFmtId="9" fontId="9" fillId="36" borderId="14" xfId="58" applyFont="1" applyFill="1" applyBorder="1" applyAlignment="1">
      <alignment/>
    </xf>
    <xf numFmtId="3" fontId="9" fillId="36" borderId="26" xfId="42" applyNumberFormat="1" applyFont="1" applyFill="1" applyBorder="1" applyAlignment="1">
      <alignment horizontal="center"/>
    </xf>
    <xf numFmtId="0" fontId="20" fillId="33" borderId="26" xfId="0" applyFont="1" applyFill="1" applyBorder="1" applyAlignment="1">
      <alignment/>
    </xf>
    <xf numFmtId="0" fontId="20" fillId="0" borderId="0" xfId="0" applyFont="1" applyAlignment="1">
      <alignment/>
    </xf>
    <xf numFmtId="9" fontId="9" fillId="36" borderId="0" xfId="0" applyNumberFormat="1" applyFont="1" applyFill="1" applyAlignment="1">
      <alignment horizontal="right" vertical="center" wrapText="1"/>
    </xf>
    <xf numFmtId="9" fontId="9" fillId="0" borderId="26" xfId="42" applyNumberFormat="1" applyFont="1" applyFill="1" applyBorder="1" applyAlignment="1">
      <alignment horizontal="center"/>
    </xf>
    <xf numFmtId="9" fontId="9" fillId="0" borderId="0" xfId="0" applyNumberFormat="1" applyFont="1" applyFill="1" applyAlignment="1">
      <alignment horizontal="right" vertical="center" wrapText="1"/>
    </xf>
    <xf numFmtId="49" fontId="1" fillId="0" borderId="0" xfId="42" applyNumberFormat="1" applyFont="1" applyFill="1" applyAlignment="1">
      <alignment horizontal="left" vertical="center" wrapText="1"/>
    </xf>
    <xf numFmtId="0" fontId="9" fillId="0" borderId="0" xfId="0" applyFont="1" applyAlignment="1">
      <alignment horizontal="center" vertical="center"/>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36" borderId="0" xfId="0" applyFont="1" applyFill="1" applyAlignment="1">
      <alignment vertical="center"/>
    </xf>
    <xf numFmtId="0" fontId="9" fillId="0" borderId="0" xfId="0" applyFont="1" applyFill="1" applyAlignment="1">
      <alignment horizontal="center" vertical="center"/>
    </xf>
    <xf numFmtId="9" fontId="9" fillId="36" borderId="0" xfId="0" applyNumberFormat="1" applyFont="1" applyFill="1" applyAlignment="1">
      <alignment vertical="center"/>
    </xf>
    <xf numFmtId="0" fontId="9" fillId="37" borderId="0" xfId="0" applyFont="1" applyFill="1" applyAlignment="1">
      <alignment vertical="center" wrapText="1"/>
    </xf>
    <xf numFmtId="44" fontId="9" fillId="0" borderId="0" xfId="44" applyNumberFormat="1" applyFont="1" applyFill="1" applyBorder="1" applyAlignment="1">
      <alignment vertical="center"/>
    </xf>
    <xf numFmtId="0" fontId="5" fillId="0" borderId="10" xfId="0" applyFont="1" applyFill="1" applyBorder="1" applyAlignment="1">
      <alignment/>
    </xf>
    <xf numFmtId="165" fontId="17" fillId="0" borderId="11" xfId="44" applyNumberFormat="1" applyFont="1" applyFill="1" applyBorder="1" applyAlignment="1">
      <alignment horizontal="center" wrapText="1"/>
    </xf>
    <xf numFmtId="9" fontId="17" fillId="0" borderId="11" xfId="58" applyFont="1" applyFill="1" applyBorder="1" applyAlignment="1">
      <alignment horizontal="center" wrapText="1"/>
    </xf>
    <xf numFmtId="44" fontId="17" fillId="0" borderId="11" xfId="44" applyFont="1" applyFill="1" applyBorder="1" applyAlignment="1">
      <alignment horizontal="center" wrapText="1"/>
    </xf>
    <xf numFmtId="167" fontId="17" fillId="0" borderId="15" xfId="44" applyNumberFormat="1" applyFont="1" applyFill="1" applyBorder="1" applyAlignment="1">
      <alignment horizontal="center" wrapText="1"/>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0" fontId="17" fillId="0" borderId="0" xfId="0" applyFont="1" applyFill="1" applyAlignment="1">
      <alignment wrapText="1"/>
    </xf>
    <xf numFmtId="0" fontId="18" fillId="0" borderId="0" xfId="0" applyFont="1" applyAlignment="1">
      <alignment wrapText="1"/>
    </xf>
    <xf numFmtId="0" fontId="9" fillId="0" borderId="0" xfId="0" applyNumberFormat="1" applyFont="1" applyAlignment="1">
      <alignment wrapText="1"/>
    </xf>
    <xf numFmtId="0" fontId="17" fillId="0" borderId="0" xfId="0" applyFont="1" applyAlignment="1">
      <alignment wrapText="1"/>
    </xf>
    <xf numFmtId="49" fontId="10" fillId="0" borderId="0" xfId="42" applyNumberFormat="1" applyFont="1" applyFill="1" applyBorder="1" applyAlignment="1">
      <alignment horizontal="left" wrapText="1"/>
    </xf>
    <xf numFmtId="0" fontId="9" fillId="0" borderId="0" xfId="0" applyFont="1" applyFill="1" applyAlignment="1">
      <alignment wrapText="1"/>
    </xf>
    <xf numFmtId="0" fontId="9"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xdr:row>
      <xdr:rowOff>161925</xdr:rowOff>
    </xdr:from>
    <xdr:to>
      <xdr:col>1</xdr:col>
      <xdr:colOff>1762125</xdr:colOff>
      <xdr:row>8</xdr:row>
      <xdr:rowOff>76200</xdr:rowOff>
    </xdr:to>
    <xdr:pic>
      <xdr:nvPicPr>
        <xdr:cNvPr id="1" name="Picture 2" descr="21below copy2.jpg"/>
        <xdr:cNvPicPr preferRelativeResize="1">
          <a:picLocks noChangeAspect="1"/>
        </xdr:cNvPicPr>
      </xdr:nvPicPr>
      <xdr:blipFill>
        <a:blip r:embed="rId1"/>
        <a:stretch>
          <a:fillRect/>
        </a:stretch>
      </xdr:blipFill>
      <xdr:spPr>
        <a:xfrm>
          <a:off x="3990975" y="752475"/>
          <a:ext cx="1209675" cy="1000125"/>
        </a:xfrm>
        <a:prstGeom prst="rect">
          <a:avLst/>
        </a:prstGeom>
        <a:noFill/>
        <a:ln w="9525" cmpd="sng">
          <a:noFill/>
        </a:ln>
      </xdr:spPr>
    </xdr:pic>
    <xdr:clientData/>
  </xdr:twoCellAnchor>
  <xdr:twoCellAnchor editAs="oneCell">
    <xdr:from>
      <xdr:col>1</xdr:col>
      <xdr:colOff>2362200</xdr:colOff>
      <xdr:row>3</xdr:row>
      <xdr:rowOff>28575</xdr:rowOff>
    </xdr:from>
    <xdr:to>
      <xdr:col>1</xdr:col>
      <xdr:colOff>4705350</xdr:colOff>
      <xdr:row>8</xdr:row>
      <xdr:rowOff>76200</xdr:rowOff>
    </xdr:to>
    <xdr:pic>
      <xdr:nvPicPr>
        <xdr:cNvPr id="2" name="Picture 3" descr="CCS-logo-black.jpg"/>
        <xdr:cNvPicPr preferRelativeResize="1">
          <a:picLocks noChangeAspect="1"/>
        </xdr:cNvPicPr>
      </xdr:nvPicPr>
      <xdr:blipFill>
        <a:blip r:embed="rId2"/>
        <a:stretch>
          <a:fillRect/>
        </a:stretch>
      </xdr:blipFill>
      <xdr:spPr>
        <a:xfrm>
          <a:off x="5800725" y="809625"/>
          <a:ext cx="2343150" cy="942975"/>
        </a:xfrm>
        <a:prstGeom prst="rect">
          <a:avLst/>
        </a:prstGeom>
        <a:noFill/>
        <a:ln w="9525" cmpd="sng">
          <a:noFill/>
        </a:ln>
      </xdr:spPr>
    </xdr:pic>
    <xdr:clientData/>
  </xdr:twoCellAnchor>
  <xdr:twoCellAnchor editAs="oneCell">
    <xdr:from>
      <xdr:col>0</xdr:col>
      <xdr:colOff>66675</xdr:colOff>
      <xdr:row>29</xdr:row>
      <xdr:rowOff>9525</xdr:rowOff>
    </xdr:from>
    <xdr:to>
      <xdr:col>1</xdr:col>
      <xdr:colOff>66675</xdr:colOff>
      <xdr:row>41</xdr:row>
      <xdr:rowOff>523875</xdr:rowOff>
    </xdr:to>
    <xdr:pic>
      <xdr:nvPicPr>
        <xdr:cNvPr id="3" name="Picture 1"/>
        <xdr:cNvPicPr preferRelativeResize="1">
          <a:picLocks noChangeAspect="1"/>
        </xdr:cNvPicPr>
      </xdr:nvPicPr>
      <xdr:blipFill>
        <a:blip r:embed="rId3"/>
        <a:stretch>
          <a:fillRect/>
        </a:stretch>
      </xdr:blipFill>
      <xdr:spPr>
        <a:xfrm>
          <a:off x="66675" y="7915275"/>
          <a:ext cx="3438525" cy="2457450"/>
        </a:xfrm>
        <a:prstGeom prst="rect">
          <a:avLst/>
        </a:prstGeom>
        <a:noFill/>
        <a:ln w="9525" cmpd="sng">
          <a:solidFill>
            <a:srgbClr val="000000"/>
          </a:solidFill>
          <a:headEnd type="none"/>
          <a:tailEnd type="none"/>
        </a:ln>
      </xdr:spPr>
    </xdr:pic>
    <xdr:clientData/>
  </xdr:twoCellAnchor>
  <xdr:twoCellAnchor editAs="oneCell">
    <xdr:from>
      <xdr:col>1</xdr:col>
      <xdr:colOff>1238250</xdr:colOff>
      <xdr:row>28</xdr:row>
      <xdr:rowOff>152400</xdr:rowOff>
    </xdr:from>
    <xdr:to>
      <xdr:col>1</xdr:col>
      <xdr:colOff>4676775</xdr:colOff>
      <xdr:row>42</xdr:row>
      <xdr:rowOff>0</xdr:rowOff>
    </xdr:to>
    <xdr:pic>
      <xdr:nvPicPr>
        <xdr:cNvPr id="4" name="Picture 4"/>
        <xdr:cNvPicPr preferRelativeResize="1">
          <a:picLocks noChangeAspect="1"/>
        </xdr:cNvPicPr>
      </xdr:nvPicPr>
      <xdr:blipFill>
        <a:blip r:embed="rId4"/>
        <a:stretch>
          <a:fillRect/>
        </a:stretch>
      </xdr:blipFill>
      <xdr:spPr>
        <a:xfrm>
          <a:off x="4676775" y="7896225"/>
          <a:ext cx="3438525" cy="26670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vent.on24.com/r.htm?e=235249&amp;s=1&amp;k=F451AF283A17FFDD5666D2B41B7BFAAD" TargetMode="External" /><Relationship Id="rId2" Type="http://schemas.openxmlformats.org/officeDocument/2006/relationships/hyperlink" Target="mailto:mfilardo@21csf.org?subject=calculator%20feedb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tabSelected="1" zoomScaleSheetLayoutView="87" zoomScalePageLayoutView="0" workbookViewId="0" topLeftCell="A7">
      <selection activeCell="A28" sqref="A28:IV28"/>
    </sheetView>
  </sheetViews>
  <sheetFormatPr defaultColWidth="8.75390625" defaultRowHeight="12.75"/>
  <cols>
    <col min="1" max="1" width="45.125" style="0" customWidth="1"/>
    <col min="2" max="2" width="65.375" style="0" customWidth="1"/>
    <col min="3" max="3" width="67.00390625" style="0" customWidth="1"/>
  </cols>
  <sheetData>
    <row r="1" spans="1:2" ht="23.25">
      <c r="A1" s="170" t="s">
        <v>35</v>
      </c>
      <c r="B1" s="169"/>
    </row>
    <row r="2" spans="1:2" ht="23.25">
      <c r="A2" s="170" t="s">
        <v>13</v>
      </c>
      <c r="B2" s="168"/>
    </row>
    <row r="3" spans="1:2" ht="15">
      <c r="A3" s="147" t="s">
        <v>53</v>
      </c>
      <c r="B3" s="165"/>
    </row>
    <row r="4" spans="1:2" ht="15">
      <c r="A4" s="154" t="s">
        <v>9</v>
      </c>
      <c r="B4" s="164"/>
    </row>
    <row r="6" ht="15">
      <c r="A6" s="155"/>
    </row>
    <row r="8" ht="15">
      <c r="A8" s="155"/>
    </row>
    <row r="9" ht="21">
      <c r="A9" s="166" t="s">
        <v>52</v>
      </c>
    </row>
    <row r="10" spans="1:3" ht="42.75" customHeight="1">
      <c r="A10" s="216" t="s">
        <v>18</v>
      </c>
      <c r="B10" s="216"/>
      <c r="C10" s="156"/>
    </row>
    <row r="11" ht="15.75" customHeight="1">
      <c r="C11" s="167"/>
    </row>
    <row r="12" spans="1:2" ht="13.5">
      <c r="A12" s="214" t="s">
        <v>54</v>
      </c>
      <c r="B12" s="215"/>
    </row>
    <row r="13" spans="1:2" ht="30" customHeight="1">
      <c r="A13" s="221" t="s">
        <v>110</v>
      </c>
      <c r="B13" s="215"/>
    </row>
    <row r="14" spans="1:2" ht="18" customHeight="1">
      <c r="A14" s="171"/>
      <c r="B14" s="35"/>
    </row>
    <row r="15" spans="1:2" ht="19.5" customHeight="1">
      <c r="A15" s="172" t="s">
        <v>14</v>
      </c>
      <c r="B15" s="35"/>
    </row>
    <row r="16" spans="1:2" ht="16.5" customHeight="1">
      <c r="A16" s="173" t="s">
        <v>109</v>
      </c>
      <c r="B16" s="35"/>
    </row>
    <row r="18" ht="21">
      <c r="A18" s="96" t="s">
        <v>36</v>
      </c>
    </row>
    <row r="19" ht="15">
      <c r="A19" s="157" t="s">
        <v>55</v>
      </c>
    </row>
    <row r="20" spans="1:2" ht="13.5">
      <c r="A20" s="216" t="s">
        <v>56</v>
      </c>
      <c r="B20" s="215"/>
    </row>
    <row r="21" spans="1:2" ht="13.5">
      <c r="A21" s="216" t="s">
        <v>57</v>
      </c>
      <c r="B21" s="215"/>
    </row>
    <row r="22" ht="15">
      <c r="A22" s="158" t="s">
        <v>58</v>
      </c>
    </row>
    <row r="24" spans="1:4" ht="15.75">
      <c r="A24" s="179" t="s">
        <v>37</v>
      </c>
      <c r="B24" s="159"/>
      <c r="C24" s="160"/>
      <c r="D24" s="144"/>
    </row>
    <row r="25" spans="1:4" ht="51.75" customHeight="1">
      <c r="A25" s="222" t="s">
        <v>5</v>
      </c>
      <c r="B25" s="215"/>
      <c r="C25" s="163"/>
      <c r="D25" s="163"/>
    </row>
    <row r="26" spans="1:4" ht="15">
      <c r="A26" s="147"/>
      <c r="B26" s="161"/>
      <c r="C26" s="162"/>
      <c r="D26" s="147"/>
    </row>
    <row r="27" spans="1:4" ht="15.75">
      <c r="A27" s="217" t="s">
        <v>6</v>
      </c>
      <c r="B27" s="218"/>
      <c r="C27" s="160"/>
      <c r="D27" s="144"/>
    </row>
    <row r="28" spans="1:4" ht="99" customHeight="1">
      <c r="A28" s="223" t="s">
        <v>1</v>
      </c>
      <c r="B28" s="215"/>
      <c r="C28" s="163"/>
      <c r="D28" s="163"/>
    </row>
    <row r="42" ht="56.25" customHeight="1"/>
    <row r="43" spans="1:2" ht="27" customHeight="1">
      <c r="A43" s="220" t="s">
        <v>21</v>
      </c>
      <c r="B43" s="218"/>
    </row>
    <row r="44" spans="1:2" ht="76.5" customHeight="1">
      <c r="A44" s="219" t="s">
        <v>2</v>
      </c>
      <c r="B44" s="215"/>
    </row>
  </sheetData>
  <sheetProtection/>
  <mergeCells count="10">
    <mergeCell ref="A12:B12"/>
    <mergeCell ref="A10:B10"/>
    <mergeCell ref="A27:B27"/>
    <mergeCell ref="A44:B44"/>
    <mergeCell ref="A43:B43"/>
    <mergeCell ref="A13:B13"/>
    <mergeCell ref="A20:B20"/>
    <mergeCell ref="A21:B21"/>
    <mergeCell ref="A25:B25"/>
    <mergeCell ref="A28:B28"/>
  </mergeCells>
  <hyperlinks>
    <hyperlink ref="A16" r:id="rId1" display=" http://event.on24.com/r.htm?e=235249&amp;s=1&amp;k=F451AF283A17FFDD5666D2B41B7BFAAD"/>
    <hyperlink ref="B13" r:id="rId2" display="mailto:mfilardo@21csf.org?subject=calculator feedback"/>
  </hyperlinks>
  <printOptions/>
  <pageMargins left="0.7" right="0.6354166666666666" top="0.75" bottom="0.75" header="0.3" footer="0.3"/>
  <pageSetup fitToHeight="20" fitToWidth="1" horizontalDpi="1200" verticalDpi="1200" orientation="landscape" scale="98"/>
  <headerFooter>
    <oddFooter>&amp;C &amp;"Calibri,Regular"Page &amp;P</oddFooter>
  </headerFooter>
  <drawing r:id="rId3"/>
</worksheet>
</file>

<file path=xl/worksheets/sheet2.xml><?xml version="1.0" encoding="utf-8"?>
<worksheet xmlns="http://schemas.openxmlformats.org/spreadsheetml/2006/main" xmlns:r="http://schemas.openxmlformats.org/officeDocument/2006/relationships">
  <dimension ref="A1:F20"/>
  <sheetViews>
    <sheetView zoomScalePageLayoutView="75" workbookViewId="0" topLeftCell="A1">
      <selection activeCell="A2" sqref="A2"/>
    </sheetView>
  </sheetViews>
  <sheetFormatPr defaultColWidth="10.75390625" defaultRowHeight="12.75"/>
  <cols>
    <col min="1" max="1" width="14.875" style="1" customWidth="1"/>
    <col min="2" max="2" width="11.375" style="6" customWidth="1"/>
    <col min="3" max="3" width="6.375" style="118" customWidth="1"/>
    <col min="4" max="4" width="10.00390625" style="118" customWidth="1"/>
    <col min="5" max="5" width="11.25390625" style="177" customWidth="1"/>
    <col min="6" max="6" width="64.375" style="11" customWidth="1"/>
    <col min="7" max="16384" width="10.75390625" style="1" customWidth="1"/>
  </cols>
  <sheetData>
    <row r="1" spans="1:6" ht="23.25">
      <c r="A1" s="66" t="s">
        <v>17</v>
      </c>
      <c r="B1" s="36"/>
      <c r="C1" s="152"/>
      <c r="D1" s="152"/>
      <c r="E1" s="175"/>
      <c r="F1" s="97"/>
    </row>
    <row r="2" spans="1:6" s="99" customFormat="1" ht="42">
      <c r="A2" s="178" t="s">
        <v>104</v>
      </c>
      <c r="B2" s="174" t="s">
        <v>7</v>
      </c>
      <c r="C2" s="153" t="s">
        <v>63</v>
      </c>
      <c r="D2" s="176" t="s">
        <v>84</v>
      </c>
      <c r="E2" s="176" t="s">
        <v>83</v>
      </c>
      <c r="F2" s="105" t="s">
        <v>64</v>
      </c>
    </row>
    <row r="3" spans="1:6" s="99" customFormat="1" ht="60">
      <c r="A3" s="112" t="s">
        <v>147</v>
      </c>
      <c r="B3" s="149">
        <v>9317862</v>
      </c>
      <c r="C3" s="148" t="s">
        <v>72</v>
      </c>
      <c r="D3" s="113" t="s">
        <v>75</v>
      </c>
      <c r="E3" s="148" t="s">
        <v>74</v>
      </c>
      <c r="F3" s="111" t="s">
        <v>59</v>
      </c>
    </row>
    <row r="4" spans="1:6" s="100" customFormat="1" ht="60">
      <c r="A4" s="181" t="s">
        <v>70</v>
      </c>
      <c r="B4" s="150">
        <v>500</v>
      </c>
      <c r="C4" s="182" t="s">
        <v>69</v>
      </c>
      <c r="D4" s="182" t="s">
        <v>76</v>
      </c>
      <c r="E4" s="182" t="s">
        <v>79</v>
      </c>
      <c r="F4" s="183" t="s">
        <v>19</v>
      </c>
    </row>
    <row r="5" spans="1:6" s="100" customFormat="1" ht="90">
      <c r="A5" s="115" t="s">
        <v>32</v>
      </c>
      <c r="B5" s="151">
        <v>30</v>
      </c>
      <c r="C5" s="117" t="s">
        <v>44</v>
      </c>
      <c r="D5" s="114" t="s">
        <v>77</v>
      </c>
      <c r="E5" s="117" t="s">
        <v>81</v>
      </c>
      <c r="F5" s="109" t="s">
        <v>3</v>
      </c>
    </row>
    <row r="6" spans="1:6" s="100" customFormat="1" ht="30">
      <c r="A6" s="184" t="s">
        <v>34</v>
      </c>
      <c r="B6" s="149">
        <v>16786888</v>
      </c>
      <c r="C6" s="185" t="s">
        <v>45</v>
      </c>
      <c r="D6" s="185" t="s">
        <v>75</v>
      </c>
      <c r="E6" s="182" t="s">
        <v>74</v>
      </c>
      <c r="F6" s="180" t="s">
        <v>89</v>
      </c>
    </row>
    <row r="7" spans="1:6" s="100" customFormat="1" ht="30">
      <c r="A7" s="116" t="s">
        <v>71</v>
      </c>
      <c r="B7" s="150">
        <v>110</v>
      </c>
      <c r="C7" s="117" t="s">
        <v>46</v>
      </c>
      <c r="D7" s="114" t="s">
        <v>76</v>
      </c>
      <c r="E7" s="117" t="s">
        <v>80</v>
      </c>
      <c r="F7" s="109" t="s">
        <v>90</v>
      </c>
    </row>
    <row r="8" spans="1:6" s="100" customFormat="1" ht="60">
      <c r="A8" s="181" t="s">
        <v>33</v>
      </c>
      <c r="B8" s="151">
        <v>100</v>
      </c>
      <c r="C8" s="182" t="s">
        <v>44</v>
      </c>
      <c r="D8" s="182" t="s">
        <v>78</v>
      </c>
      <c r="E8" s="182" t="s">
        <v>80</v>
      </c>
      <c r="F8" s="180" t="s">
        <v>40</v>
      </c>
    </row>
    <row r="9" spans="1:6" s="100" customFormat="1" ht="60">
      <c r="A9" s="109" t="s">
        <v>43</v>
      </c>
      <c r="B9" s="151">
        <v>2500</v>
      </c>
      <c r="C9" s="117" t="s">
        <v>73</v>
      </c>
      <c r="D9" s="117" t="s">
        <v>77</v>
      </c>
      <c r="E9" s="117" t="s">
        <v>82</v>
      </c>
      <c r="F9" s="109" t="s">
        <v>103</v>
      </c>
    </row>
    <row r="10" spans="1:6" s="100" customFormat="1" ht="60">
      <c r="A10" s="180" t="s">
        <v>139</v>
      </c>
      <c r="B10" s="195">
        <v>0.3</v>
      </c>
      <c r="C10" s="182" t="s">
        <v>47</v>
      </c>
      <c r="D10" s="182" t="s">
        <v>76</v>
      </c>
      <c r="E10" s="182" t="s">
        <v>108</v>
      </c>
      <c r="F10" s="180" t="s">
        <v>65</v>
      </c>
    </row>
    <row r="11" spans="1:6" s="100" customFormat="1" ht="6.75" customHeight="1">
      <c r="A11" s="180"/>
      <c r="B11" s="197"/>
      <c r="C11" s="182"/>
      <c r="D11" s="182"/>
      <c r="E11" s="182"/>
      <c r="F11" s="180"/>
    </row>
    <row r="12" spans="1:6" s="100" customFormat="1" ht="45">
      <c r="A12" s="198" t="s">
        <v>29</v>
      </c>
      <c r="B12" s="208">
        <v>27.41</v>
      </c>
      <c r="C12" s="199" t="s">
        <v>46</v>
      </c>
      <c r="D12" s="200" t="s">
        <v>28</v>
      </c>
      <c r="E12" s="201" t="s">
        <v>80</v>
      </c>
      <c r="F12" s="202" t="s">
        <v>4</v>
      </c>
    </row>
    <row r="13" spans="1:6" s="100" customFormat="1" ht="23.25">
      <c r="A13" s="187" t="s">
        <v>15</v>
      </c>
      <c r="B13" s="187"/>
      <c r="C13" s="186"/>
      <c r="D13" s="186"/>
      <c r="E13" s="186"/>
      <c r="F13" s="186"/>
    </row>
    <row r="14" spans="1:6" s="104" customFormat="1" ht="45">
      <c r="A14" s="203" t="s">
        <v>97</v>
      </c>
      <c r="B14" s="204">
        <v>0</v>
      </c>
      <c r="C14" s="205"/>
      <c r="D14" s="205" t="s">
        <v>101</v>
      </c>
      <c r="E14" s="200"/>
      <c r="F14" s="202" t="s">
        <v>41</v>
      </c>
    </row>
    <row r="15" spans="1:6" s="100" customFormat="1" ht="60">
      <c r="A15" s="203" t="s">
        <v>98</v>
      </c>
      <c r="B15" s="206">
        <v>0.25</v>
      </c>
      <c r="C15" s="205"/>
      <c r="D15" s="205" t="s">
        <v>101</v>
      </c>
      <c r="E15" s="200"/>
      <c r="F15" s="207" t="s">
        <v>42</v>
      </c>
    </row>
    <row r="16" spans="1:6" s="100" customFormat="1" ht="60">
      <c r="A16" s="203" t="s">
        <v>99</v>
      </c>
      <c r="B16" s="206">
        <v>0.5</v>
      </c>
      <c r="C16" s="205"/>
      <c r="D16" s="205" t="s">
        <v>101</v>
      </c>
      <c r="E16" s="200"/>
      <c r="F16" s="203" t="s">
        <v>140</v>
      </c>
    </row>
    <row r="17" spans="1:6" s="100" customFormat="1" ht="30">
      <c r="A17" s="203" t="s">
        <v>100</v>
      </c>
      <c r="B17" s="206">
        <v>1</v>
      </c>
      <c r="C17" s="205"/>
      <c r="D17" s="205" t="s">
        <v>101</v>
      </c>
      <c r="E17" s="200"/>
      <c r="F17" s="207" t="s">
        <v>141</v>
      </c>
    </row>
    <row r="18" spans="2:6" s="100" customFormat="1" ht="15.75">
      <c r="B18" s="103"/>
      <c r="C18" s="101"/>
      <c r="D18" s="101"/>
      <c r="E18" s="106"/>
      <c r="F18" s="102"/>
    </row>
    <row r="19" s="100" customFormat="1" ht="15.75"/>
    <row r="20" spans="1:6" s="100" customFormat="1" ht="15.75">
      <c r="A20" s="1"/>
      <c r="B20" s="6"/>
      <c r="C20" s="118"/>
      <c r="D20" s="118"/>
      <c r="E20" s="177"/>
      <c r="F20" s="11"/>
    </row>
  </sheetData>
  <sheetProtection/>
  <printOptions/>
  <pageMargins left="1" right="1" top="1" bottom="1" header="0.5" footer="0.5"/>
  <pageSetup firstPageNumber="3" useFirstPageNumber="1" fitToHeight="0" fitToWidth="0" horizontalDpi="600" verticalDpi="600" orientation="landscape" scale="77"/>
  <headerFooter alignWithMargins="0">
    <oddFooter>&amp;L&amp;"Calibri,Regular"School Facilities Cost Calculator&amp;C&amp;"Calibri,Regular"Page &amp;P&amp;R&amp;"Calibri,Regular"Developed by 21st Century School Fund and the Center for Cities and Schools</oddFooter>
  </headerFooter>
  <rowBreaks count="1" manualBreakCount="1">
    <brk id="12" max="5" man="1"/>
  </row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G41"/>
  <sheetViews>
    <sheetView zoomScalePageLayoutView="0" workbookViewId="0" topLeftCell="A1">
      <selection activeCell="B29" sqref="B29"/>
    </sheetView>
  </sheetViews>
  <sheetFormatPr defaultColWidth="10.75390625" defaultRowHeight="12.75"/>
  <cols>
    <col min="1" max="1" width="35.625" style="1" bestFit="1" customWidth="1"/>
    <col min="2" max="2" width="17.00390625" style="3" customWidth="1"/>
    <col min="3" max="3" width="10.625" style="5" customWidth="1"/>
    <col min="4" max="4" width="17.00390625" style="3" bestFit="1" customWidth="1"/>
    <col min="5" max="5" width="11.25390625" style="2" bestFit="1" customWidth="1"/>
    <col min="6" max="6" width="14.125" style="12" customWidth="1"/>
    <col min="7" max="16384" width="10.75390625" style="1" customWidth="1"/>
  </cols>
  <sheetData>
    <row r="1" spans="1:6" ht="23.25">
      <c r="A1" s="79" t="s">
        <v>16</v>
      </c>
      <c r="B1" s="79"/>
      <c r="C1" s="79"/>
      <c r="D1" s="79"/>
      <c r="E1" s="79"/>
      <c r="F1" s="79"/>
    </row>
    <row r="2" spans="1:6" ht="48.75" customHeight="1">
      <c r="A2" s="209"/>
      <c r="B2" s="210" t="s">
        <v>105</v>
      </c>
      <c r="C2" s="211" t="s">
        <v>95</v>
      </c>
      <c r="D2" s="210" t="s">
        <v>22</v>
      </c>
      <c r="E2" s="212" t="s">
        <v>86</v>
      </c>
      <c r="F2" s="213" t="s">
        <v>87</v>
      </c>
    </row>
    <row r="3" spans="1:6" ht="6" customHeight="1">
      <c r="A3" s="75"/>
      <c r="B3" s="26"/>
      <c r="C3" s="27"/>
      <c r="D3" s="26"/>
      <c r="E3" s="28"/>
      <c r="F3" s="34"/>
    </row>
    <row r="4" spans="1:6" ht="15">
      <c r="A4" s="64" t="s">
        <v>118</v>
      </c>
      <c r="B4" s="37"/>
      <c r="C4" s="38"/>
      <c r="D4" s="37"/>
      <c r="E4" s="39"/>
      <c r="F4" s="40"/>
    </row>
    <row r="5" spans="1:6" ht="15">
      <c r="A5" s="23" t="s">
        <v>119</v>
      </c>
      <c r="B5" s="24"/>
      <c r="C5" s="25"/>
      <c r="D5" s="188">
        <v>6600000</v>
      </c>
      <c r="E5" s="84">
        <f>D5/'Tab 2 District Data and Policy'!$B$3</f>
        <v>0.7083169937481366</v>
      </c>
      <c r="F5" s="85">
        <f>E5/'Tab 2 District Data and Policy'!$B$9</f>
        <v>0.00028332679749925465</v>
      </c>
    </row>
    <row r="6" spans="1:6" ht="15">
      <c r="A6" s="23" t="s">
        <v>120</v>
      </c>
      <c r="B6" s="24"/>
      <c r="C6" s="25"/>
      <c r="D6" s="188">
        <v>13027519</v>
      </c>
      <c r="E6" s="84">
        <f>D6/'Tab 2 District Data and Policy'!$B$3</f>
        <v>1.398123196072232</v>
      </c>
      <c r="F6" s="85">
        <f>E6/'Tab 2 District Data and Policy'!$B$9</f>
        <v>0.0005592492784288928</v>
      </c>
    </row>
    <row r="7" spans="1:6" ht="15">
      <c r="A7" s="23" t="s">
        <v>121</v>
      </c>
      <c r="B7" s="24"/>
      <c r="C7" s="25"/>
      <c r="D7" s="188">
        <v>26386387</v>
      </c>
      <c r="E7" s="84">
        <f>D7/'Tab 2 District Data and Policy'!$B$3</f>
        <v>2.831807017532563</v>
      </c>
      <c r="F7" s="85">
        <f>E7/'Tab 2 District Data and Policy'!$B$9</f>
        <v>0.0011327228070130253</v>
      </c>
    </row>
    <row r="8" spans="1:6" ht="15">
      <c r="A8" s="23" t="s">
        <v>122</v>
      </c>
      <c r="B8" s="24"/>
      <c r="C8" s="25"/>
      <c r="D8" s="188">
        <v>6238555</v>
      </c>
      <c r="E8" s="84">
        <f>D8/'Tab 2 District Data and Policy'!$B$3</f>
        <v>0.6695264428685465</v>
      </c>
      <c r="F8" s="85">
        <f>E8/'Tab 2 District Data and Policy'!$B$9</f>
        <v>0.00026781057714741856</v>
      </c>
    </row>
    <row r="9" spans="1:6" ht="15.75" thickBot="1">
      <c r="A9" s="30" t="s">
        <v>85</v>
      </c>
      <c r="B9" s="31"/>
      <c r="C9" s="32"/>
      <c r="D9" s="189">
        <v>410220</v>
      </c>
      <c r="E9" s="86">
        <f>D9/'Tab 2 District Data and Policy'!$B$3</f>
        <v>0.04402512078414555</v>
      </c>
      <c r="F9" s="87">
        <f>E9/'Tab 2 District Data and Policy'!$B$9</f>
        <v>1.761004831365822E-05</v>
      </c>
    </row>
    <row r="10" spans="1:6" ht="16.5" thickBot="1" thickTop="1">
      <c r="A10" s="41" t="s">
        <v>123</v>
      </c>
      <c r="B10" s="42"/>
      <c r="C10" s="43"/>
      <c r="D10" s="42">
        <f>SUM(D5:D9)</f>
        <v>52662681</v>
      </c>
      <c r="E10" s="44">
        <f>SUM(E5:E9)</f>
        <v>5.651798771005624</v>
      </c>
      <c r="F10" s="45">
        <f>E10/'Tab 2 District Data and Policy'!$B$9</f>
        <v>0.0022607195084022496</v>
      </c>
    </row>
    <row r="11" spans="1:6" ht="6" customHeight="1">
      <c r="A11" s="76"/>
      <c r="B11" s="26"/>
      <c r="C11" s="27"/>
      <c r="D11" s="26"/>
      <c r="E11" s="28"/>
      <c r="F11" s="34"/>
    </row>
    <row r="12" spans="1:6" ht="15">
      <c r="A12" s="64" t="s">
        <v>124</v>
      </c>
      <c r="B12" s="37"/>
      <c r="C12" s="38"/>
      <c r="D12" s="37"/>
      <c r="E12" s="39"/>
      <c r="F12" s="40"/>
    </row>
    <row r="13" spans="1:6" ht="15">
      <c r="A13" s="23" t="s">
        <v>125</v>
      </c>
      <c r="B13" s="188">
        <v>324794</v>
      </c>
      <c r="C13" s="190">
        <v>1</v>
      </c>
      <c r="D13" s="88">
        <f>C13*B13</f>
        <v>324794</v>
      </c>
      <c r="E13" s="84">
        <f>B13/'Tab 2 District Data and Policy'!$B$3</f>
        <v>0.03485713782839883</v>
      </c>
      <c r="F13" s="85">
        <f>E13/'Tab 2 District Data and Policy'!$B$9</f>
        <v>1.3942855131359533E-05</v>
      </c>
    </row>
    <row r="14" spans="1:6" ht="15">
      <c r="A14" s="23" t="s">
        <v>146</v>
      </c>
      <c r="B14" s="188">
        <v>495269</v>
      </c>
      <c r="C14" s="190">
        <v>1</v>
      </c>
      <c r="D14" s="88">
        <f>C14*B14</f>
        <v>495269</v>
      </c>
      <c r="E14" s="84">
        <f>B14/'Tab 2 District Data and Policy'!$B$3</f>
        <v>0.05315264381464332</v>
      </c>
      <c r="F14" s="85">
        <f>E14/'Tab 2 District Data and Policy'!$B$9</f>
        <v>2.1261057525857327E-05</v>
      </c>
    </row>
    <row r="15" spans="1:6" ht="15">
      <c r="A15" s="23" t="s">
        <v>144</v>
      </c>
      <c r="B15" s="188">
        <v>1246696</v>
      </c>
      <c r="C15" s="190">
        <v>1</v>
      </c>
      <c r="D15" s="88">
        <f>C15*B15</f>
        <v>1246696</v>
      </c>
      <c r="E15" s="84">
        <f>B15/'Tab 2 District Data and Policy'!$B$3</f>
        <v>0.13379635800573136</v>
      </c>
      <c r="F15" s="85">
        <f>E15/'Tab 2 District Data and Policy'!$B$9</f>
        <v>5.3518543202292546E-05</v>
      </c>
    </row>
    <row r="16" spans="1:6" ht="15">
      <c r="A16" s="17" t="s">
        <v>126</v>
      </c>
      <c r="B16" s="188">
        <v>21600000</v>
      </c>
      <c r="C16" s="190">
        <v>0.1</v>
      </c>
      <c r="D16" s="89">
        <f aca="true" t="shared" si="0" ref="D16:D21">B16*C16</f>
        <v>2160000</v>
      </c>
      <c r="E16" s="84">
        <f>D16/'Tab 2 District Data and Policy'!$B$3</f>
        <v>0.231812834317572</v>
      </c>
      <c r="F16" s="85">
        <f>E16/'Tab 2 District Data and Policy'!$B$9</f>
        <v>9.272513372702879E-05</v>
      </c>
    </row>
    <row r="17" spans="1:6" ht="15">
      <c r="A17" s="17" t="s">
        <v>127</v>
      </c>
      <c r="B17" s="188">
        <v>3728837</v>
      </c>
      <c r="C17" s="190">
        <v>0.1</v>
      </c>
      <c r="D17" s="89">
        <f t="shared" si="0"/>
        <v>372883.7</v>
      </c>
      <c r="E17" s="84">
        <f>D17/'Tab 2 District Data and Policy'!$B$3</f>
        <v>0.04001816081843668</v>
      </c>
      <c r="F17" s="85">
        <f>E17/'Tab 2 District Data and Policy'!$B$9</f>
        <v>1.600726432737467E-05</v>
      </c>
    </row>
    <row r="18" spans="1:6" ht="15">
      <c r="A18" s="17" t="s">
        <v>128</v>
      </c>
      <c r="B18" s="188">
        <v>1202080</v>
      </c>
      <c r="C18" s="190">
        <v>0.1</v>
      </c>
      <c r="D18" s="89">
        <f t="shared" si="0"/>
        <v>120208</v>
      </c>
      <c r="E18" s="84">
        <f>D18/'Tab 2 District Data and Policy'!$B$3</f>
        <v>0.012900813512799396</v>
      </c>
      <c r="F18" s="85">
        <f>E18/'Tab 2 District Data and Policy'!$B$9</f>
        <v>5.160325405119758E-06</v>
      </c>
    </row>
    <row r="19" spans="1:6" ht="15">
      <c r="A19" s="17" t="s">
        <v>129</v>
      </c>
      <c r="B19" s="188">
        <v>2246089</v>
      </c>
      <c r="C19" s="190">
        <v>0.1</v>
      </c>
      <c r="D19" s="89">
        <f t="shared" si="0"/>
        <v>224608.90000000002</v>
      </c>
      <c r="E19" s="84">
        <f>D19/'Tab 2 District Data and Policy'!$B$3</f>
        <v>0.024105197093496344</v>
      </c>
      <c r="F19" s="85">
        <f>E19/'Tab 2 District Data and Policy'!$B$9</f>
        <v>9.642078837398537E-06</v>
      </c>
    </row>
    <row r="20" spans="1:6" ht="15">
      <c r="A20" s="17" t="s">
        <v>130</v>
      </c>
      <c r="B20" s="188">
        <v>190052</v>
      </c>
      <c r="C20" s="190">
        <v>0.5</v>
      </c>
      <c r="D20" s="89">
        <f t="shared" si="0"/>
        <v>95026</v>
      </c>
      <c r="E20" s="84">
        <f>D20/'Tab 2 District Data and Policy'!$B$3</f>
        <v>0.01019826221938037</v>
      </c>
      <c r="F20" s="85">
        <f>E20/'Tab 2 District Data and Policy'!$B$9</f>
        <v>4.079304887752148E-06</v>
      </c>
    </row>
    <row r="21" spans="1:6" ht="15">
      <c r="A21" s="17" t="s">
        <v>131</v>
      </c>
      <c r="B21" s="188">
        <v>2056328</v>
      </c>
      <c r="C21" s="190">
        <v>0.05</v>
      </c>
      <c r="D21" s="89">
        <f t="shared" si="0"/>
        <v>102816.40000000001</v>
      </c>
      <c r="E21" s="84">
        <f>D21/'Tab 2 District Data and Policy'!$B$3</f>
        <v>0.011034333841819078</v>
      </c>
      <c r="F21" s="90">
        <f>E21/'Tab 2 District Data and Policy'!$B$9</f>
        <v>4.413733536727631E-06</v>
      </c>
    </row>
    <row r="22" spans="1:6" ht="15">
      <c r="A22" s="23" t="s">
        <v>143</v>
      </c>
      <c r="B22" s="188"/>
      <c r="C22" s="190"/>
      <c r="D22" s="89">
        <v>0</v>
      </c>
      <c r="E22" s="84">
        <f>D22/'Tab 2 District Data and Policy'!$B$3</f>
        <v>0</v>
      </c>
      <c r="F22" s="85"/>
    </row>
    <row r="23" spans="1:6" ht="15.75" thickBot="1">
      <c r="A23" s="29" t="s">
        <v>132</v>
      </c>
      <c r="B23" s="189">
        <v>7616920</v>
      </c>
      <c r="C23" s="191">
        <v>0.1</v>
      </c>
      <c r="D23" s="91">
        <f>B23*C23</f>
        <v>761692</v>
      </c>
      <c r="E23" s="86">
        <f>D23/'Tab 2 District Data and Policy'!$B$3</f>
        <v>0.08174536175787965</v>
      </c>
      <c r="F23" s="87">
        <f>E23/'Tab 2 District Data and Policy'!$B$9</f>
        <v>3.269814470315186E-05</v>
      </c>
    </row>
    <row r="24" spans="1:6" ht="16.5" thickBot="1" thickTop="1">
      <c r="A24" s="46" t="s">
        <v>133</v>
      </c>
      <c r="B24" s="47"/>
      <c r="C24" s="48"/>
      <c r="D24" s="47">
        <f>SUM(D13:D23)</f>
        <v>5903994.000000001</v>
      </c>
      <c r="E24" s="49">
        <f>SUM(E13:E23)</f>
        <v>0.633621103210157</v>
      </c>
      <c r="F24" s="50">
        <f>E24/'Tab 2 District Data and Policy'!$B$9</f>
        <v>0.00025344844128406276</v>
      </c>
    </row>
    <row r="25" spans="1:6" ht="6.75" customHeight="1">
      <c r="A25" s="76"/>
      <c r="B25" s="26"/>
      <c r="C25" s="27"/>
      <c r="D25" s="26"/>
      <c r="E25" s="28"/>
      <c r="F25" s="21"/>
    </row>
    <row r="26" spans="1:6" ht="15">
      <c r="A26" s="64" t="s">
        <v>113</v>
      </c>
      <c r="B26" s="37"/>
      <c r="C26" s="38"/>
      <c r="D26" s="37"/>
      <c r="E26" s="39"/>
      <c r="F26" s="40"/>
    </row>
    <row r="27" spans="1:6" s="4" customFormat="1" ht="15.75" thickBot="1">
      <c r="A27" s="23" t="s">
        <v>111</v>
      </c>
      <c r="B27" s="89">
        <f>'Tab 2 District Data and Policy'!B3*'Tab 2 District Data and Policy'!B4</f>
        <v>4658931000</v>
      </c>
      <c r="C27" s="92"/>
      <c r="D27" s="89">
        <f>B27/'Tab 2 District Data and Policy'!B5</f>
        <v>155297700</v>
      </c>
      <c r="E27" s="84">
        <f>D27/'Tab 2 District Data and Policy'!B3</f>
        <v>16.666666666666668</v>
      </c>
      <c r="F27" s="85">
        <f>E27/'Tab 2 District Data and Policy'!$B$9</f>
        <v>0.006666666666666667</v>
      </c>
    </row>
    <row r="28" spans="1:6" s="4" customFormat="1" ht="16.5" thickBot="1" thickTop="1">
      <c r="A28" s="46" t="s">
        <v>112</v>
      </c>
      <c r="B28" s="47"/>
      <c r="C28" s="48"/>
      <c r="D28" s="47">
        <f>SUM(D27)</f>
        <v>155297700</v>
      </c>
      <c r="E28" s="51">
        <f>SUM(E27)</f>
        <v>16.666666666666668</v>
      </c>
      <c r="F28" s="50">
        <f>E28/'Tab 2 District Data and Policy'!B9</f>
        <v>0.006666666666666667</v>
      </c>
    </row>
    <row r="29" spans="1:7" s="4" customFormat="1" ht="23.25" customHeight="1">
      <c r="A29" s="54" t="s">
        <v>68</v>
      </c>
      <c r="B29" s="18"/>
      <c r="C29" s="22"/>
      <c r="D29" s="18"/>
      <c r="E29" s="20"/>
      <c r="F29" s="34"/>
      <c r="G29" s="10"/>
    </row>
    <row r="30" spans="1:6" ht="15">
      <c r="A30" s="23" t="s">
        <v>114</v>
      </c>
      <c r="B30" s="24"/>
      <c r="C30" s="25"/>
      <c r="D30" s="188">
        <v>126000000</v>
      </c>
      <c r="E30" s="84">
        <f>D30/'Tab 2 District Data and Policy'!$B$3</f>
        <v>13.522415335191699</v>
      </c>
      <c r="F30" s="85">
        <f>E30/'Tab 2 District Data and Policy'!$B$9</f>
        <v>0.00540896613407668</v>
      </c>
    </row>
    <row r="31" spans="1:6" ht="15">
      <c r="A31" s="23" t="s">
        <v>115</v>
      </c>
      <c r="B31" s="24"/>
      <c r="C31" s="25"/>
      <c r="D31" s="188">
        <v>1324426</v>
      </c>
      <c r="E31" s="84">
        <f>D31/'Tab 2 District Data and Policy'!$B$3</f>
        <v>0.1421384004184651</v>
      </c>
      <c r="F31" s="85">
        <f>E31/'Tab 2 District Data and Policy'!$B$9</f>
        <v>5.685536016738604E-05</v>
      </c>
    </row>
    <row r="32" spans="1:6" ht="15.75" thickBot="1">
      <c r="A32" s="30" t="s">
        <v>116</v>
      </c>
      <c r="B32" s="31"/>
      <c r="C32" s="32"/>
      <c r="D32" s="189">
        <v>10607109</v>
      </c>
      <c r="E32" s="86">
        <f>D32/'Tab 2 District Data and Policy'!$B$3</f>
        <v>1.1383629635210308</v>
      </c>
      <c r="F32" s="87">
        <f>E32/'Tab 2 District Data and Policy'!$B$9</f>
        <v>0.0004553451854084123</v>
      </c>
    </row>
    <row r="33" spans="1:6" ht="16.5" thickBot="1" thickTop="1">
      <c r="A33" s="46" t="s">
        <v>117</v>
      </c>
      <c r="B33" s="52"/>
      <c r="C33" s="53"/>
      <c r="D33" s="47">
        <f>SUM(D30:D32)</f>
        <v>137931535</v>
      </c>
      <c r="E33" s="51">
        <f>SUM(E30:E32)</f>
        <v>14.802916699131195</v>
      </c>
      <c r="F33" s="50">
        <f>E33/'Tab 2 District Data and Policy'!$B$9</f>
        <v>0.005921166679652478</v>
      </c>
    </row>
    <row r="34" spans="1:6" ht="6" customHeight="1">
      <c r="A34" s="55"/>
      <c r="B34" s="18"/>
      <c r="C34" s="19"/>
      <c r="D34" s="56"/>
      <c r="E34" s="57"/>
      <c r="F34" s="58"/>
    </row>
    <row r="35" spans="1:6" ht="15">
      <c r="A35" s="65" t="s">
        <v>138</v>
      </c>
      <c r="B35" s="59"/>
      <c r="C35" s="60"/>
      <c r="D35" s="61"/>
      <c r="E35" s="62"/>
      <c r="F35" s="63"/>
    </row>
    <row r="36" spans="1:6" ht="15">
      <c r="A36" s="13" t="s">
        <v>134</v>
      </c>
      <c r="B36" s="14"/>
      <c r="C36" s="15"/>
      <c r="D36" s="14"/>
      <c r="E36" s="16"/>
      <c r="F36" s="33"/>
    </row>
    <row r="37" spans="1:6" ht="15.75" thickBot="1">
      <c r="A37" s="17" t="s">
        <v>88</v>
      </c>
      <c r="B37" s="89">
        <f>'Tab 2 District Data and Policy'!B6*'Tab 2 District Data and Policy'!B7</f>
        <v>1846557680</v>
      </c>
      <c r="C37" s="93"/>
      <c r="D37" s="89">
        <f>B37/'Tab 2 District Data and Policy'!B8</f>
        <v>18465576.8</v>
      </c>
      <c r="E37" s="84">
        <f>D37/'Tab 2 District Data and Policy'!B3</f>
        <v>1.9817396737577784</v>
      </c>
      <c r="F37" s="85">
        <f>E37/'Tab 2 District Data and Policy'!$B$9</f>
        <v>0.0007926958695031114</v>
      </c>
    </row>
    <row r="38" spans="1:6" ht="16.5" thickBot="1" thickTop="1">
      <c r="A38" s="46" t="s">
        <v>135</v>
      </c>
      <c r="B38" s="52"/>
      <c r="C38" s="53"/>
      <c r="D38" s="47">
        <f>SUM(D37)</f>
        <v>18465576.8</v>
      </c>
      <c r="E38" s="51">
        <f>SUM(E37)</f>
        <v>1.9817396737577784</v>
      </c>
      <c r="F38" s="50">
        <f>E38/'Tab 2 District Data and Policy'!B9</f>
        <v>0.0007926958695031114</v>
      </c>
    </row>
    <row r="39" spans="1:7" ht="6.75" customHeight="1">
      <c r="A39" s="76"/>
      <c r="B39" s="18"/>
      <c r="C39" s="19"/>
      <c r="D39" s="18"/>
      <c r="E39" s="20"/>
      <c r="F39" s="34"/>
      <c r="G39" s="8"/>
    </row>
    <row r="40" spans="1:6" ht="15">
      <c r="A40" s="77" t="s">
        <v>10</v>
      </c>
      <c r="B40" s="67"/>
      <c r="C40" s="68"/>
      <c r="D40" s="67">
        <f>SUM(D38,D28,D10,D24)</f>
        <v>232329951.8</v>
      </c>
      <c r="E40" s="69">
        <f>SUM(E38,E28,E10,E24)</f>
        <v>24.933826214640227</v>
      </c>
      <c r="F40" s="70">
        <f>SUM(F38,F28,F10,F24)</f>
        <v>0.009973530485856091</v>
      </c>
    </row>
    <row r="41" spans="1:6" ht="15">
      <c r="A41" s="78" t="s">
        <v>11</v>
      </c>
      <c r="B41" s="71"/>
      <c r="C41" s="72"/>
      <c r="D41" s="71">
        <f>SUM(D38+D33+D10+D24)</f>
        <v>214963786.8</v>
      </c>
      <c r="E41" s="73">
        <f>SUM(E38+E33+E10+E24)</f>
        <v>23.070076247104755</v>
      </c>
      <c r="F41" s="74">
        <f>SUM(F38+F33+F10+F24)</f>
        <v>0.009228030498841902</v>
      </c>
    </row>
  </sheetData>
  <sheetProtection/>
  <printOptions/>
  <pageMargins left="0.75" right="0.75" top="1" bottom="1" header="0.5" footer="0.5"/>
  <pageSetup firstPageNumber="5" useFirstPageNumber="1" fitToHeight="0" fitToWidth="0" horizontalDpi="600" verticalDpi="600" orientation="landscape"/>
  <headerFooter alignWithMargins="0">
    <oddFooter>&amp;L&amp;"Calibri,Regular"School Facilities Cost Calculator&amp;C&amp;"Calibri,Regular"Page &amp;P&amp;R &amp;"Calibri,Regular"Developed by 21st Century School Fund and the Center for Cities and Schools</oddFooter>
  </headerFooter>
  <rowBreaks count="1" manualBreakCount="1">
    <brk id="25" max="5" man="1"/>
  </rowBreaks>
</worksheet>
</file>

<file path=xl/worksheets/sheet4.xml><?xml version="1.0" encoding="utf-8"?>
<worksheet xmlns="http://schemas.openxmlformats.org/spreadsheetml/2006/main" xmlns:r="http://schemas.openxmlformats.org/officeDocument/2006/relationships">
  <sheetPr>
    <tabColor theme="5" tint="-0.24997000396251678"/>
  </sheetPr>
  <dimension ref="A1:G37"/>
  <sheetViews>
    <sheetView zoomScalePageLayoutView="0" workbookViewId="0" topLeftCell="A1">
      <selection activeCell="B3" sqref="B3"/>
    </sheetView>
  </sheetViews>
  <sheetFormatPr defaultColWidth="10.75390625" defaultRowHeight="12.75"/>
  <cols>
    <col min="1" max="1" width="26.125" style="1" customWidth="1"/>
    <col min="2" max="2" width="13.875" style="1" customWidth="1"/>
    <col min="3" max="3" width="13.25390625" style="1" customWidth="1"/>
    <col min="4" max="4" width="14.25390625" style="1" customWidth="1"/>
    <col min="5" max="5" width="17.75390625" style="1" customWidth="1"/>
    <col min="6" max="16384" width="10.75390625" style="1" customWidth="1"/>
  </cols>
  <sheetData>
    <row r="1" spans="1:5" s="194" customFormat="1" ht="18.75">
      <c r="A1" s="94" t="s">
        <v>0</v>
      </c>
      <c r="B1" s="94"/>
      <c r="C1" s="193"/>
      <c r="D1" s="193"/>
      <c r="E1" s="94"/>
    </row>
    <row r="2" spans="1:5" ht="12.75">
      <c r="A2" s="81"/>
      <c r="B2" s="81"/>
      <c r="C2" s="81"/>
      <c r="D2" s="81"/>
      <c r="E2" s="82"/>
    </row>
    <row r="3" spans="1:5" ht="45">
      <c r="A3" s="119" t="s">
        <v>48</v>
      </c>
      <c r="B3" s="120" t="s">
        <v>26</v>
      </c>
      <c r="C3" s="120" t="s">
        <v>145</v>
      </c>
      <c r="D3" s="120" t="s">
        <v>49</v>
      </c>
      <c r="E3" s="120" t="s">
        <v>50</v>
      </c>
    </row>
    <row r="4" spans="1:5" ht="15">
      <c r="A4" s="121"/>
      <c r="B4" s="121"/>
      <c r="C4" s="122"/>
      <c r="D4" s="122"/>
      <c r="E4" s="122"/>
    </row>
    <row r="5" spans="1:5" ht="15">
      <c r="A5" s="121" t="s">
        <v>106</v>
      </c>
      <c r="B5" s="121"/>
      <c r="C5" s="192">
        <v>1000</v>
      </c>
      <c r="D5" s="192">
        <v>2500</v>
      </c>
      <c r="E5" s="192">
        <v>7500</v>
      </c>
    </row>
    <row r="6" spans="1:5" s="6" customFormat="1" ht="15">
      <c r="A6" s="124" t="s">
        <v>107</v>
      </c>
      <c r="B6" s="124"/>
      <c r="C6" s="196">
        <f>'Tab 2 District Data and Policy'!B10</f>
        <v>0.3</v>
      </c>
      <c r="D6" s="196">
        <f>'Tab 2 District Data and Policy'!B10</f>
        <v>0.3</v>
      </c>
      <c r="E6" s="196">
        <f>'Tab 2 District Data and Policy'!B10</f>
        <v>0.3</v>
      </c>
    </row>
    <row r="7" spans="1:5" s="6" customFormat="1" ht="15">
      <c r="A7" s="124" t="s">
        <v>8</v>
      </c>
      <c r="B7" s="124"/>
      <c r="C7" s="123">
        <f>C5+(C5*C6)</f>
        <v>1300</v>
      </c>
      <c r="D7" s="123">
        <f>D5+(D5*D6)</f>
        <v>3250</v>
      </c>
      <c r="E7" s="123">
        <f>E5+(E5*E6)</f>
        <v>9750</v>
      </c>
    </row>
    <row r="8" spans="1:5" s="6" customFormat="1" ht="15">
      <c r="A8" s="125" t="s">
        <v>12</v>
      </c>
      <c r="B8" s="125"/>
      <c r="C8" s="126">
        <f>C7*'Tab 3 Cost of Ownership'!E41</f>
        <v>29991.09912123618</v>
      </c>
      <c r="D8" s="126">
        <f>D7*'Tab 3 Cost of Ownership'!E41</f>
        <v>74977.74780309045</v>
      </c>
      <c r="E8" s="126">
        <f>E7*'Tab 3 Cost of Ownership'!E41</f>
        <v>224933.24340927135</v>
      </c>
    </row>
    <row r="9" spans="1:5" s="6" customFormat="1" ht="15">
      <c r="A9" s="127"/>
      <c r="B9" s="127"/>
      <c r="C9" s="127"/>
      <c r="D9" s="127"/>
      <c r="E9" s="127"/>
    </row>
    <row r="10" spans="1:5" s="6" customFormat="1" ht="15">
      <c r="A10" s="128" t="s">
        <v>25</v>
      </c>
      <c r="B10" s="128"/>
      <c r="C10" s="127"/>
      <c r="D10" s="127"/>
      <c r="E10" s="127"/>
    </row>
    <row r="11" spans="1:5" s="6" customFormat="1" ht="15">
      <c r="A11" s="129" t="str">
        <f>'Tab 2 District Data and Policy'!A14</f>
        <v>Level 1- Civic Users</v>
      </c>
      <c r="B11" s="129">
        <f>'Tab 2 District Data and Policy'!B14</f>
        <v>0</v>
      </c>
      <c r="C11" s="130">
        <f>C8*B11</f>
        <v>0</v>
      </c>
      <c r="D11" s="131">
        <f>D8*B11</f>
        <v>0</v>
      </c>
      <c r="E11" s="131">
        <f>E8*B11</f>
        <v>0</v>
      </c>
    </row>
    <row r="12" spans="1:5" s="6" customFormat="1" ht="15">
      <c r="A12" s="132"/>
      <c r="B12" s="132"/>
      <c r="C12" s="131"/>
      <c r="D12" s="131"/>
      <c r="E12" s="131"/>
    </row>
    <row r="13" spans="1:5" s="6" customFormat="1" ht="15">
      <c r="A13" s="133" t="str">
        <f>'Tab 2 District Data and Policy'!A15</f>
        <v>Level 2 - Program Partners</v>
      </c>
      <c r="B13" s="134">
        <f>'Tab 2 District Data and Policy'!B15</f>
        <v>0.25</v>
      </c>
      <c r="C13" s="135">
        <f>C8*B13</f>
        <v>7497.774780309045</v>
      </c>
      <c r="D13" s="135">
        <f>D8*B13</f>
        <v>18744.43695077261</v>
      </c>
      <c r="E13" s="135">
        <f>E8*B13</f>
        <v>56233.31085231784</v>
      </c>
    </row>
    <row r="14" spans="1:5" s="6" customFormat="1" ht="15">
      <c r="A14" s="132"/>
      <c r="B14" s="132"/>
      <c r="C14" s="135"/>
      <c r="D14" s="135"/>
      <c r="E14" s="135"/>
    </row>
    <row r="15" spans="1:5" s="6" customFormat="1" ht="15">
      <c r="A15" s="132" t="str">
        <f>'Tab 2 District Data and Policy'!A16</f>
        <v>Level 3 - Community Users</v>
      </c>
      <c r="B15" s="136">
        <f>'Tab 2 District Data and Policy'!B16</f>
        <v>0.5</v>
      </c>
      <c r="C15" s="135">
        <f>C8*B15</f>
        <v>14995.54956061809</v>
      </c>
      <c r="D15" s="135">
        <f>D8*B15</f>
        <v>37488.87390154522</v>
      </c>
      <c r="E15" s="135">
        <f>E8*B15</f>
        <v>112466.62170463568</v>
      </c>
    </row>
    <row r="16" spans="1:5" s="6" customFormat="1" ht="15">
      <c r="A16" s="137"/>
      <c r="B16" s="137"/>
      <c r="C16" s="135"/>
      <c r="D16" s="135"/>
      <c r="E16" s="135"/>
    </row>
    <row r="17" spans="1:5" s="6" customFormat="1" ht="15">
      <c r="A17" s="132" t="str">
        <f>'Tab 2 District Data and Policy'!A17</f>
        <v>Level 4 - Private Users</v>
      </c>
      <c r="B17" s="136">
        <f>'Tab 2 District Data and Policy'!B17</f>
        <v>1</v>
      </c>
      <c r="C17" s="135">
        <f>C8*B17</f>
        <v>29991.09912123618</v>
      </c>
      <c r="D17" s="135">
        <f>D8*B17</f>
        <v>74977.74780309045</v>
      </c>
      <c r="E17" s="135">
        <f>E8*B17</f>
        <v>224933.24340927135</v>
      </c>
    </row>
    <row r="18" spans="1:5" s="6" customFormat="1" ht="15">
      <c r="A18" s="127"/>
      <c r="B18" s="127"/>
      <c r="C18" s="135"/>
      <c r="D18" s="135"/>
      <c r="E18" s="135"/>
    </row>
    <row r="19" spans="1:7" s="6" customFormat="1" ht="15">
      <c r="A19" s="125" t="s">
        <v>51</v>
      </c>
      <c r="B19" s="125"/>
      <c r="C19" s="138">
        <f>C7*'Tab 3 Cost of Ownership'!F41</f>
        <v>11.996439648494473</v>
      </c>
      <c r="D19" s="139">
        <f>D7*'Tab 3 Cost of Ownership'!F41</f>
        <v>29.991099121236182</v>
      </c>
      <c r="E19" s="139">
        <f>E7*'Tab 3 Cost of Ownership'!F41</f>
        <v>89.97329736370854</v>
      </c>
      <c r="G19" s="80"/>
    </row>
    <row r="20" spans="1:5" s="6" customFormat="1" ht="15">
      <c r="A20" s="140"/>
      <c r="B20" s="140"/>
      <c r="C20" s="141"/>
      <c r="D20" s="142"/>
      <c r="E20" s="142"/>
    </row>
    <row r="21" spans="1:5" s="6" customFormat="1" ht="15">
      <c r="A21" s="143" t="str">
        <f>'Tab 2 District Data and Policy'!A14</f>
        <v>Level 1- Civic Users</v>
      </c>
      <c r="B21" s="129">
        <f>'Tab 2 District Data and Policy'!B23</f>
        <v>0</v>
      </c>
      <c r="C21" s="141">
        <f>C19*B21</f>
        <v>0</v>
      </c>
      <c r="D21" s="141">
        <f>D19*B21</f>
        <v>0</v>
      </c>
      <c r="E21" s="141">
        <f>E19*B21</f>
        <v>0</v>
      </c>
    </row>
    <row r="22" spans="1:5" s="6" customFormat="1" ht="15">
      <c r="A22" s="127"/>
      <c r="B22" s="132"/>
      <c r="C22" s="141"/>
      <c r="D22" s="141"/>
      <c r="E22" s="141"/>
    </row>
    <row r="23" spans="1:5" s="6" customFormat="1" ht="15">
      <c r="A23" s="133" t="str">
        <f>'Tab 2 District Data and Policy'!A15</f>
        <v>Level 2 - Program Partners</v>
      </c>
      <c r="B23" s="134">
        <v>0.25</v>
      </c>
      <c r="C23" s="141">
        <f>C19*B23</f>
        <v>2.999109912123618</v>
      </c>
      <c r="D23" s="141">
        <f>D19*B23</f>
        <v>7.4977747803090455</v>
      </c>
      <c r="E23" s="141">
        <f>E19*B23</f>
        <v>22.493324340927135</v>
      </c>
    </row>
    <row r="24" spans="1:5" s="6" customFormat="1" ht="15">
      <c r="A24" s="127"/>
      <c r="B24" s="132"/>
      <c r="C24" s="141"/>
      <c r="D24" s="141"/>
      <c r="E24" s="141"/>
    </row>
    <row r="25" spans="1:5" s="6" customFormat="1" ht="15">
      <c r="A25" s="132" t="str">
        <f>'Tab 2 District Data and Policy'!A16</f>
        <v>Level 3 - Community Users</v>
      </c>
      <c r="B25" s="136">
        <v>0.5</v>
      </c>
      <c r="C25" s="141">
        <f>C19*B25</f>
        <v>5.998219824247236</v>
      </c>
      <c r="D25" s="141">
        <f>D19*B25</f>
        <v>14.995549560618091</v>
      </c>
      <c r="E25" s="141">
        <f>E19*B25</f>
        <v>44.98664868185427</v>
      </c>
    </row>
    <row r="26" spans="1:5" s="6" customFormat="1" ht="15">
      <c r="A26" s="133"/>
      <c r="B26" s="137"/>
      <c r="C26" s="141"/>
      <c r="D26" s="141"/>
      <c r="E26" s="141"/>
    </row>
    <row r="27" spans="1:5" s="6" customFormat="1" ht="15">
      <c r="A27" s="133" t="str">
        <f>'Tab 2 District Data and Policy'!A17</f>
        <v>Level 4 - Private Users</v>
      </c>
      <c r="B27" s="136">
        <v>1</v>
      </c>
      <c r="C27" s="141">
        <f>C19*B27</f>
        <v>11.996439648494473</v>
      </c>
      <c r="D27" s="141">
        <f>D19*B27</f>
        <v>29.991099121236182</v>
      </c>
      <c r="E27" s="141">
        <f>E19*B27</f>
        <v>89.97329736370854</v>
      </c>
    </row>
    <row r="28" spans="1:5" s="6" customFormat="1" ht="15">
      <c r="A28" s="144" t="s">
        <v>27</v>
      </c>
      <c r="B28" s="144">
        <f>'Tab 2 District Data and Policy'!B9</f>
        <v>2500</v>
      </c>
      <c r="C28" s="141"/>
      <c r="D28" s="141"/>
      <c r="E28" s="141"/>
    </row>
    <row r="29" spans="1:5" s="6" customFormat="1" ht="15">
      <c r="A29" s="127"/>
      <c r="B29" s="127"/>
      <c r="C29" s="127"/>
      <c r="D29" s="127"/>
      <c r="E29" s="127"/>
    </row>
    <row r="30" spans="1:5" s="6" customFormat="1" ht="15">
      <c r="A30" s="145"/>
      <c r="B30" s="145"/>
      <c r="C30" s="146"/>
      <c r="D30" s="146"/>
      <c r="E30" s="146"/>
    </row>
    <row r="31" spans="1:5" s="6" customFormat="1" ht="15">
      <c r="A31" s="144"/>
      <c r="B31" s="144"/>
      <c r="C31" s="147"/>
      <c r="D31" s="147"/>
      <c r="E31" s="147"/>
    </row>
    <row r="32" spans="3:5" s="6" customFormat="1" ht="15">
      <c r="C32" s="147"/>
      <c r="D32" s="147"/>
      <c r="E32" s="147"/>
    </row>
    <row r="33" spans="1:5" s="6" customFormat="1" ht="12.75">
      <c r="A33" s="7"/>
      <c r="B33" s="7"/>
      <c r="C33" s="9"/>
      <c r="D33" s="9"/>
      <c r="E33" s="9"/>
    </row>
    <row r="34" spans="1:5" s="6" customFormat="1" ht="12.75">
      <c r="A34" s="7"/>
      <c r="B34" s="7"/>
      <c r="C34" s="9"/>
      <c r="D34" s="9"/>
      <c r="E34" s="9"/>
    </row>
    <row r="35" spans="1:5" s="6" customFormat="1" ht="12.75">
      <c r="A35" s="7"/>
      <c r="B35" s="7"/>
      <c r="C35" s="9"/>
      <c r="D35" s="9"/>
      <c r="E35" s="9"/>
    </row>
    <row r="36" spans="1:5" s="6" customFormat="1" ht="12.75">
      <c r="A36" s="7"/>
      <c r="B36" s="7"/>
      <c r="C36" s="9"/>
      <c r="D36" s="9"/>
      <c r="E36" s="9"/>
    </row>
    <row r="37" spans="1:5" s="6" customFormat="1" ht="12.75">
      <c r="A37" s="7"/>
      <c r="B37" s="7"/>
      <c r="C37" s="9"/>
      <c r="D37" s="9"/>
      <c r="E37" s="9"/>
    </row>
  </sheetData>
  <sheetProtection/>
  <printOptions/>
  <pageMargins left="0.75" right="0.57" top="1" bottom="1" header="0.5" footer="0.5"/>
  <pageSetup firstPageNumber="7" useFirstPageNumber="1" horizontalDpi="600" verticalDpi="600" orientation="landscape"/>
  <headerFooter alignWithMargins="0">
    <oddFooter>&amp;L&amp;"Calibri,Regular"School Facilities Cost Calculator &amp;C&amp;"Calibri,Regular"Page &amp;P&amp;R&amp;"Calibri,Regular"
Developed by the 21st Century School Fund and the Center for Cities and Schools</oddFooter>
  </headerFooter>
</worksheet>
</file>

<file path=xl/worksheets/sheet5.xml><?xml version="1.0" encoding="utf-8"?>
<worksheet xmlns="http://schemas.openxmlformats.org/spreadsheetml/2006/main" xmlns:r="http://schemas.openxmlformats.org/officeDocument/2006/relationships">
  <dimension ref="A1:B22"/>
  <sheetViews>
    <sheetView zoomScalePageLayoutView="0" workbookViewId="0" topLeftCell="A1">
      <selection activeCell="B2" sqref="B2"/>
    </sheetView>
  </sheetViews>
  <sheetFormatPr defaultColWidth="8.75390625" defaultRowHeight="12.75"/>
  <cols>
    <col min="1" max="1" width="18.875" style="83" customWidth="1"/>
    <col min="2" max="2" width="97.625" style="35" customWidth="1"/>
    <col min="3" max="4" width="8.75390625" style="0" customWidth="1"/>
    <col min="5" max="5" width="36.875" style="0" customWidth="1"/>
  </cols>
  <sheetData>
    <row r="1" spans="1:2" s="98" customFormat="1" ht="24.75" customHeight="1">
      <c r="A1" s="107" t="s">
        <v>66</v>
      </c>
      <c r="B1" s="108" t="s">
        <v>67</v>
      </c>
    </row>
    <row r="2" spans="1:2" s="95" customFormat="1" ht="37.5" customHeight="1">
      <c r="A2" s="109" t="s">
        <v>137</v>
      </c>
      <c r="B2" s="109" t="s">
        <v>30</v>
      </c>
    </row>
    <row r="3" spans="1:2" s="95" customFormat="1" ht="72.75" customHeight="1">
      <c r="A3" s="110" t="s">
        <v>32</v>
      </c>
      <c r="B3" s="110" t="s">
        <v>20</v>
      </c>
    </row>
    <row r="4" spans="1:2" s="95" customFormat="1" ht="51" customHeight="1">
      <c r="A4" s="109" t="s">
        <v>23</v>
      </c>
      <c r="B4" s="109" t="s">
        <v>24</v>
      </c>
    </row>
    <row r="5" spans="1:2" s="95" customFormat="1" ht="30">
      <c r="A5" s="110" t="s">
        <v>113</v>
      </c>
      <c r="B5" s="110" t="s">
        <v>31</v>
      </c>
    </row>
    <row r="6" spans="1:2" s="95" customFormat="1" ht="39.75" customHeight="1">
      <c r="A6" s="109" t="s">
        <v>91</v>
      </c>
      <c r="B6" s="109" t="s">
        <v>41</v>
      </c>
    </row>
    <row r="7" spans="1:2" s="95" customFormat="1" ht="54" customHeight="1">
      <c r="A7" s="110" t="s">
        <v>93</v>
      </c>
      <c r="B7" s="110" t="s">
        <v>140</v>
      </c>
    </row>
    <row r="8" spans="1:2" s="95" customFormat="1" ht="52.5" customHeight="1">
      <c r="A8" s="109" t="s">
        <v>139</v>
      </c>
      <c r="B8" s="109" t="s">
        <v>65</v>
      </c>
    </row>
    <row r="9" spans="1:2" s="95" customFormat="1" ht="33.75" customHeight="1">
      <c r="A9" s="110" t="s">
        <v>96</v>
      </c>
      <c r="B9" s="110" t="s">
        <v>38</v>
      </c>
    </row>
    <row r="10" spans="1:2" s="95" customFormat="1" ht="55.5" customHeight="1">
      <c r="A10" s="109" t="s">
        <v>70</v>
      </c>
      <c r="B10" s="109" t="s">
        <v>19</v>
      </c>
    </row>
    <row r="11" spans="1:2" s="95" customFormat="1" ht="29.25" customHeight="1">
      <c r="A11" s="110" t="s">
        <v>71</v>
      </c>
      <c r="B11" s="110" t="s">
        <v>90</v>
      </c>
    </row>
    <row r="12" spans="1:2" s="95" customFormat="1" ht="28.5" customHeight="1">
      <c r="A12" s="109" t="s">
        <v>39</v>
      </c>
      <c r="B12" s="109" t="s">
        <v>60</v>
      </c>
    </row>
    <row r="13" spans="1:2" s="95" customFormat="1" ht="28.5" customHeight="1">
      <c r="A13" s="110" t="s">
        <v>61</v>
      </c>
      <c r="B13" s="110" t="s">
        <v>62</v>
      </c>
    </row>
    <row r="14" spans="1:2" s="95" customFormat="1" ht="58.5" customHeight="1">
      <c r="A14" s="109" t="s">
        <v>33</v>
      </c>
      <c r="B14" s="109" t="s">
        <v>40</v>
      </c>
    </row>
    <row r="15" spans="1:2" s="95" customFormat="1" ht="37.5" customHeight="1">
      <c r="A15" s="110" t="s">
        <v>136</v>
      </c>
      <c r="B15" s="110" t="s">
        <v>142</v>
      </c>
    </row>
    <row r="16" spans="1:2" s="95" customFormat="1" ht="37.5" customHeight="1">
      <c r="A16" s="109" t="s">
        <v>138</v>
      </c>
      <c r="B16" s="109" t="s">
        <v>148</v>
      </c>
    </row>
    <row r="17" spans="1:2" s="95" customFormat="1" ht="27" customHeight="1">
      <c r="A17" s="110" t="s">
        <v>94</v>
      </c>
      <c r="B17" s="110" t="s">
        <v>141</v>
      </c>
    </row>
    <row r="18" spans="1:2" s="95" customFormat="1" ht="41.25" customHeight="1">
      <c r="A18" s="109" t="s">
        <v>92</v>
      </c>
      <c r="B18" s="109" t="s">
        <v>42</v>
      </c>
    </row>
    <row r="19" spans="1:2" s="95" customFormat="1" ht="42.75" customHeight="1">
      <c r="A19" s="110" t="s">
        <v>95</v>
      </c>
      <c r="B19" s="110" t="s">
        <v>102</v>
      </c>
    </row>
    <row r="20" spans="1:2" s="95" customFormat="1" ht="54.75" customHeight="1">
      <c r="A20" s="109" t="s">
        <v>147</v>
      </c>
      <c r="B20" s="109" t="s">
        <v>59</v>
      </c>
    </row>
    <row r="21" spans="1:2" s="95" customFormat="1" ht="38.25" customHeight="1">
      <c r="A21" s="110" t="s">
        <v>34</v>
      </c>
      <c r="B21" s="110" t="s">
        <v>89</v>
      </c>
    </row>
    <row r="22" spans="1:2" ht="45">
      <c r="A22" s="109" t="s">
        <v>43</v>
      </c>
      <c r="B22" s="109" t="s">
        <v>103</v>
      </c>
    </row>
  </sheetData>
  <sheetProtection/>
  <printOptions/>
  <pageMargins left="0.7" right="0.7" top="0.75" bottom="0.75" header="0.3" footer="0.3"/>
  <pageSetup firstPageNumber="8" useFirstPageNumber="1" horizontalDpi="600" verticalDpi="600" orientation="landscape" scale="90"/>
  <headerFooter>
    <oddFooter xml:space="preserve">&amp;L&amp;"Calibri,Regular"School Facilities Cost Calculator&amp;C&amp;"Calibri,Regular"Page &amp;P&amp;R&amp;"Calibri,Regular" Developed by 21st Century School Fund  and the Center for Cities and Schools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21st Century School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Franklin</dc:creator>
  <cp:keywords/>
  <dc:description/>
  <cp:lastModifiedBy>iurdguest</cp:lastModifiedBy>
  <cp:lastPrinted>2010-09-29T13:48:50Z</cp:lastPrinted>
  <dcterms:created xsi:type="dcterms:W3CDTF">2009-08-28T15:42:40Z</dcterms:created>
  <dcterms:modified xsi:type="dcterms:W3CDTF">2010-09-29T18:42:34Z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-1435362841</vt:i4>
  </property>
  <property fmtid="{D5CDD505-2E9C-101B-9397-08002B2CF9AE}" pid="3" name="_EmailSubject">
    <vt:lpwstr>Draft language to post with calculator</vt:lpwstr>
  </property>
  <property fmtid="{D5CDD505-2E9C-101B-9397-08002B2CF9AE}" pid="4" name="_AuthorEmail">
    <vt:lpwstr>MAllen@21csf.org</vt:lpwstr>
  </property>
  <property fmtid="{D5CDD505-2E9C-101B-9397-08002B2CF9AE}" pid="5" name="_AuthorEmailDisplayName">
    <vt:lpwstr>Marni Allen</vt:lpwstr>
  </property>
  <property fmtid="{D5CDD505-2E9C-101B-9397-08002B2CF9AE}" pid="6" name="_ReviewingToolsShownOnce">
    <vt:lpwstr/>
  </property>
</Properties>
</file>